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3995" windowHeight="10920" tabRatio="811" activeTab="4"/>
  </bookViews>
  <sheets>
    <sheet name="ПРИЛОЖ №2 " sheetId="1" r:id="rId1"/>
    <sheet name="ПРИЛОЖ №3" sheetId="2" r:id="rId2"/>
    <sheet name="ПРИЛОЖ №6" sheetId="3" r:id="rId3"/>
    <sheet name="ПРИЛОЖ №7" sheetId="4" r:id="rId4"/>
    <sheet name="ПРИЛОЖ №8" sheetId="5" r:id="rId5"/>
  </sheets>
  <definedNames>
    <definedName name="_xlnm.Print_Area" localSheetId="0">'ПРИЛОЖ №2 '!$A$1:$G$24</definedName>
    <definedName name="_xlnm.Print_Area" localSheetId="1">'ПРИЛОЖ №3'!$A$1:$G$24</definedName>
    <definedName name="_xlnm.Print_Area" localSheetId="2">'ПРИЛОЖ №6'!$A$1:$H$24</definedName>
    <definedName name="_xlnm.Print_Area" localSheetId="3">'ПРИЛОЖ №7'!$A$1:$G$25</definedName>
    <definedName name="_xlnm.Print_Area" localSheetId="4">'ПРИЛОЖ №8'!$A$1:$Q$26</definedName>
  </definedNames>
  <calcPr fullCalcOnLoad="1" fullPrecision="0"/>
</workbook>
</file>

<file path=xl/sharedStrings.xml><?xml version="1.0" encoding="utf-8"?>
<sst xmlns="http://schemas.openxmlformats.org/spreadsheetml/2006/main" count="153" uniqueCount="55">
  <si>
    <t>Учреждение</t>
  </si>
  <si>
    <t>сумма тыс.руб.</t>
  </si>
  <si>
    <t>потребление  м3</t>
  </si>
  <si>
    <t>№п/п</t>
  </si>
  <si>
    <t>Администрация города Шарыпово</t>
  </si>
  <si>
    <t>ИТОГО</t>
  </si>
  <si>
    <t>Управление социальной защиты Администрации города Шарыпово</t>
  </si>
  <si>
    <t xml:space="preserve">Приложение №1 к Постановлению Администрации города Шарыпово                          </t>
  </si>
  <si>
    <t>тариф  руб./кВт.ч.</t>
  </si>
  <si>
    <t>потребление м3</t>
  </si>
  <si>
    <t>Управление образованием Администрации города Шарыпово</t>
  </si>
  <si>
    <t>потребление  Гкал</t>
  </si>
  <si>
    <t xml:space="preserve">Отдел культуры Администрации города Шарыпово </t>
  </si>
  <si>
    <t>МКУ " Служба городского хозяйства"</t>
  </si>
  <si>
    <t>Администрация поселка Дубинино</t>
  </si>
  <si>
    <t>Администрация поселка Горячегорск</t>
  </si>
  <si>
    <t>потребление тыс.кВт.ч.</t>
  </si>
  <si>
    <t>Финансовое управление Администрации города Шарыпово</t>
  </si>
  <si>
    <t xml:space="preserve">МБУЗ "Шарыповская городская больница" </t>
  </si>
  <si>
    <t>МБУЗ "Дубининская городская больница"</t>
  </si>
  <si>
    <t>МАУ "Санитарная инспекция по городу Шарыпово"</t>
  </si>
  <si>
    <t>ОСТиМП Администрации города Шарыпово</t>
  </si>
  <si>
    <t xml:space="preserve">Приложение №2 к Постановлению Администрации города Шарыпово                          </t>
  </si>
  <si>
    <t xml:space="preserve">Приложение №3 к Постановлению Администрации города Шарыпово                          </t>
  </si>
  <si>
    <t>Период с 01.01.2013г. по 30.06.2013г.</t>
  </si>
  <si>
    <t>Период с 01.07.2013г. по 31.12.2013г.</t>
  </si>
  <si>
    <t>Итого за 2013 год</t>
  </si>
  <si>
    <t>ЛИМИТЫ ПОТРЕБЛЕНИЯ ХИМИЧЕСКИ ОЧИЩЕННОЙ ВОДЫ УЧРЕЖДЕНИЯМИ, ФИНАНСИРУЕМЫМИ ИЗ БЮДЖЕТА НА 2013 ГОД</t>
  </si>
  <si>
    <t>ЛИМИТЫ ПОТРЕБЛЕНИЯ ЭЛЕКТРИЧЕСКОЙ ЭНЕРГИИ УЧРЕЖДЕНИЯМИ, ФИНАНСИРУЕМЫМИ ИЗ БЮДЖЕТА НА 2013 ГОД</t>
  </si>
  <si>
    <t>Период с 01.01.2013г. по 31.12.2013г.</t>
  </si>
  <si>
    <t>Всего по энергетическим ресурсам за период с 01.01.2013г. по 31.12.2013г., тыс.руб.</t>
  </si>
  <si>
    <t>ЛИМИТЫ ПОТРЕБЛЕНИЯ ГОРЯЧЕЙ ВОДЫ УЧРЕЖДЕНИЯМИ, ФИНАНСИРУЕМЫМИ ИЗ БЮДЖЕТА НА 2013 ГОД</t>
  </si>
  <si>
    <t>компонент  на теплоноситель</t>
  </si>
  <si>
    <t>компонент на тепловую энергию</t>
  </si>
  <si>
    <t xml:space="preserve">Приложение №4 к Постановлению Администрации города Шарыпово                          </t>
  </si>
  <si>
    <t xml:space="preserve">ЛИМИТЫ ПОТРЕБЛЕНИЯ ТЕПЛОВОЙ ЭНЕРГИИ НА ПОДОГРЕВ ХИМИЧЕСКИ ОЧИЩЕННОЙ ВОДЫ УЧРЕЖДЕНИЯМИ, </t>
  </si>
  <si>
    <t>ФИНАНСИРУЕМЫМИ ИЗ БЮДЖЕТА НА 2013 ГОД</t>
  </si>
  <si>
    <t>тариф руб./Гкал</t>
  </si>
  <si>
    <t>тариф руб./м3</t>
  </si>
  <si>
    <t xml:space="preserve">Приложение №6 к Постановлению Администрации города Шарыпово                          </t>
  </si>
  <si>
    <t xml:space="preserve">Приложение №7 к Постановлению Администрации города Шарыпово                          </t>
  </si>
  <si>
    <t>№ п/п</t>
  </si>
  <si>
    <t xml:space="preserve">Приложение №5 к Постановлению Администрации города Шарыпово                          </t>
  </si>
  <si>
    <t xml:space="preserve">Приложение №8 к Постановлению Администрации города Шарыпово                          </t>
  </si>
  <si>
    <t>ЛИМИТЫ ПОТРЕБЛЕНИЯ ЭНЕРГЕТИЧЕСКИХ РЕСУРСОВ УЧРЕЖДЕНИЯМИ, ФИНАНСИРУЕМЫМИ ИЗ БЮДЖЕТА НА 2013 ГОД</t>
  </si>
  <si>
    <t>Тепловая энергия</t>
  </si>
  <si>
    <t>Тепловая энергия на подогрев химически очищенной воды</t>
  </si>
  <si>
    <t>Химически очищенная вода</t>
  </si>
  <si>
    <t>Холодное водоснабжение</t>
  </si>
  <si>
    <t>Водоотведение</t>
  </si>
  <si>
    <t>Горячая вода</t>
  </si>
  <si>
    <t>Электрическая энергия</t>
  </si>
  <si>
    <r>
      <t>от "</t>
    </r>
    <r>
      <rPr>
        <u val="single"/>
        <sz val="10"/>
        <rFont val="Times New Roman"/>
        <family val="1"/>
      </rPr>
      <t>02</t>
    </r>
    <r>
      <rPr>
        <sz val="10"/>
        <rFont val="Times New Roman"/>
        <family val="1"/>
      </rPr>
      <t xml:space="preserve">"  </t>
    </r>
    <r>
      <rPr>
        <u val="single"/>
        <sz val="10"/>
        <rFont val="Times New Roman"/>
        <family val="1"/>
      </rPr>
      <t>ноября</t>
    </r>
    <r>
      <rPr>
        <sz val="10"/>
        <rFont val="Times New Roman"/>
        <family val="1"/>
      </rPr>
      <t xml:space="preserve">  201</t>
    </r>
    <r>
      <rPr>
        <u val="single"/>
        <sz val="10"/>
        <rFont val="Times New Roman"/>
        <family val="1"/>
      </rPr>
      <t>2</t>
    </r>
    <r>
      <rPr>
        <sz val="10"/>
        <rFont val="Times New Roman"/>
        <family val="1"/>
      </rPr>
      <t>г. №</t>
    </r>
    <r>
      <rPr>
        <u val="single"/>
        <sz val="10"/>
        <rFont val="Times New Roman"/>
        <family val="1"/>
      </rPr>
      <t>210</t>
    </r>
  </si>
  <si>
    <r>
      <t>от "</t>
    </r>
    <r>
      <rPr>
        <u val="single"/>
        <sz val="10"/>
        <rFont val="Times New Roman"/>
        <family val="1"/>
      </rPr>
      <t>02</t>
    </r>
    <r>
      <rPr>
        <sz val="10"/>
        <rFont val="Times New Roman"/>
        <family val="1"/>
      </rPr>
      <t xml:space="preserve">"  </t>
    </r>
    <r>
      <rPr>
        <u val="single"/>
        <sz val="10"/>
        <rFont val="Times New Roman"/>
        <family val="1"/>
      </rPr>
      <t>сентября</t>
    </r>
    <r>
      <rPr>
        <sz val="10"/>
        <rFont val="Times New Roman"/>
        <family val="1"/>
      </rPr>
      <t xml:space="preserve">  201</t>
    </r>
    <r>
      <rPr>
        <u val="single"/>
        <sz val="10"/>
        <rFont val="Times New Roman"/>
        <family val="1"/>
      </rPr>
      <t>3</t>
    </r>
    <r>
      <rPr>
        <sz val="10"/>
        <rFont val="Times New Roman"/>
        <family val="1"/>
      </rPr>
      <t>г. №</t>
    </r>
    <r>
      <rPr>
        <u val="single"/>
        <sz val="10"/>
        <rFont val="Times New Roman"/>
        <family val="1"/>
      </rPr>
      <t>190</t>
    </r>
  </si>
  <si>
    <r>
      <t>от "</t>
    </r>
    <r>
      <rPr>
        <u val="single"/>
        <sz val="10"/>
        <rFont val="Times New Roman"/>
        <family val="1"/>
      </rPr>
      <t>02</t>
    </r>
    <r>
      <rPr>
        <sz val="10"/>
        <rFont val="Times New Roman"/>
        <family val="1"/>
      </rPr>
      <t xml:space="preserve">"  </t>
    </r>
    <r>
      <rPr>
        <u val="single"/>
        <sz val="10"/>
        <rFont val="Times New Roman"/>
        <family val="1"/>
      </rPr>
      <t>сентября</t>
    </r>
    <r>
      <rPr>
        <sz val="10"/>
        <rFont val="Times New Roman"/>
        <family val="1"/>
      </rPr>
      <t xml:space="preserve">  2013г. №</t>
    </r>
    <r>
      <rPr>
        <u val="single"/>
        <sz val="10"/>
        <rFont val="Times New Roman"/>
        <family val="1"/>
      </rPr>
      <t>190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</si>
</sst>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-* #,##0\ _F_-;\-* #,##0\ _F_-;_-* &quot;-&quot;\ _F_-;_-@_-"/>
    <numFmt numFmtId="167" formatCode="_-* #,##0.00\ _F_-;\-* #,##0.00\ _F_-;_-* &quot;-&quot;??\ _F_-;_-@_-"/>
    <numFmt numFmtId="168" formatCode="_(* #,##0.00_);_(* \(#,##0.00\);_(* &quot;-&quot;??_);_(@_)"/>
    <numFmt numFmtId="169" formatCode="_(* #,##0_);_(* \(#,##0\);_(* &quot;-&quot;_);_(@_)"/>
    <numFmt numFmtId="170" formatCode="0.00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0.0000"/>
    <numFmt numFmtId="178" formatCode="0.00000"/>
    <numFmt numFmtId="179" formatCode="#,##0.000"/>
    <numFmt numFmtId="180" formatCode="#,##0.0000"/>
    <numFmt numFmtId="181" formatCode="#,##0.00000"/>
    <numFmt numFmtId="182" formatCode="#,##0.000000"/>
    <numFmt numFmtId="183" formatCode="#,##0.0"/>
    <numFmt numFmtId="184" formatCode="#,##0.0000000"/>
    <numFmt numFmtId="185" formatCode="#,##0.00000000"/>
    <numFmt numFmtId="186" formatCode="#,##0.000000000"/>
    <numFmt numFmtId="187" formatCode="#,##0.0000000000"/>
  </numFmts>
  <fonts count="52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Helvetica-Narrow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2" fontId="8" fillId="0" borderId="0" xfId="0" applyNumberFormat="1" applyFont="1" applyFill="1" applyBorder="1" applyAlignment="1">
      <alignment horizontal="center" vertical="center" wrapText="1"/>
    </xf>
    <xf numFmtId="2" fontId="7" fillId="0" borderId="0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2" fontId="7" fillId="0" borderId="0" xfId="0" applyNumberFormat="1" applyFont="1" applyFill="1" applyBorder="1" applyAlignment="1">
      <alignment horizontal="center" vertical="center" wrapText="1"/>
    </xf>
    <xf numFmtId="2" fontId="8" fillId="0" borderId="0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53" applyFont="1" applyFill="1" applyAlignment="1">
      <alignment horizontal="center" vertical="center" wrapText="1"/>
      <protection/>
    </xf>
    <xf numFmtId="0" fontId="11" fillId="0" borderId="0" xfId="53" applyFont="1" applyFill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10" xfId="53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right" vertical="center" wrapText="1"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vertical="center" wrapText="1"/>
    </xf>
    <xf numFmtId="2" fontId="8" fillId="0" borderId="0" xfId="53" applyNumberFormat="1" applyFont="1" applyFill="1" applyAlignment="1">
      <alignment horizontal="center" vertical="center" wrapText="1"/>
      <protection/>
    </xf>
    <xf numFmtId="2" fontId="8" fillId="0" borderId="0" xfId="0" applyNumberFormat="1" applyFont="1" applyFill="1" applyAlignment="1">
      <alignment horizontal="center" vertical="center" wrapText="1"/>
    </xf>
    <xf numFmtId="0" fontId="8" fillId="0" borderId="0" xfId="53" applyFont="1" applyFill="1" applyBorder="1" applyAlignment="1">
      <alignment horizontal="center" vertical="center" textRotation="90" wrapText="1"/>
      <protection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4" fontId="8" fillId="0" borderId="0" xfId="53" applyNumberFormat="1" applyFont="1" applyFill="1" applyAlignment="1">
      <alignment horizontal="center" vertical="center" wrapText="1"/>
      <protection/>
    </xf>
    <xf numFmtId="4" fontId="7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left" vertical="center" wrapText="1"/>
    </xf>
    <xf numFmtId="4" fontId="10" fillId="0" borderId="10" xfId="53" applyNumberFormat="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Border="1" applyAlignment="1">
      <alignment horizontal="center" vertical="center" wrapText="1"/>
    </xf>
    <xf numFmtId="180" fontId="10" fillId="0" borderId="10" xfId="53" applyNumberFormat="1" applyFont="1" applyFill="1" applyBorder="1" applyAlignment="1">
      <alignment horizontal="center" vertical="center" wrapText="1"/>
      <protection/>
    </xf>
    <xf numFmtId="179" fontId="7" fillId="0" borderId="10" xfId="53" applyNumberFormat="1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left" vertical="center" wrapText="1"/>
      <protection/>
    </xf>
    <xf numFmtId="0" fontId="10" fillId="0" borderId="12" xfId="54" applyFont="1" applyFill="1" applyBorder="1" applyAlignment="1">
      <alignment horizontal="left" vertical="center" wrapText="1"/>
      <protection/>
    </xf>
    <xf numFmtId="0" fontId="7" fillId="0" borderId="12" xfId="53" applyFont="1" applyFill="1" applyBorder="1" applyAlignment="1">
      <alignment horizontal="left" vertical="center" wrapText="1"/>
      <protection/>
    </xf>
    <xf numFmtId="4" fontId="10" fillId="0" borderId="13" xfId="53" applyNumberFormat="1" applyFont="1" applyFill="1" applyBorder="1" applyAlignment="1">
      <alignment horizontal="center" vertical="center" wrapText="1"/>
      <protection/>
    </xf>
    <xf numFmtId="4" fontId="11" fillId="0" borderId="11" xfId="53" applyNumberFormat="1" applyFont="1" applyFill="1" applyBorder="1" applyAlignment="1">
      <alignment horizontal="center" vertical="center" wrapText="1"/>
      <protection/>
    </xf>
    <xf numFmtId="4" fontId="11" fillId="0" borderId="12" xfId="53" applyNumberFormat="1" applyFont="1" applyFill="1" applyBorder="1" applyAlignment="1">
      <alignment horizontal="center" vertical="center" wrapText="1"/>
      <protection/>
    </xf>
    <xf numFmtId="2" fontId="11" fillId="0" borderId="11" xfId="53" applyNumberFormat="1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left" vertical="center" wrapText="1"/>
      <protection/>
    </xf>
    <xf numFmtId="4" fontId="11" fillId="0" borderId="14" xfId="53" applyNumberFormat="1" applyFont="1" applyFill="1" applyBorder="1" applyAlignment="1">
      <alignment horizontal="center" vertical="center" wrapText="1"/>
      <protection/>
    </xf>
    <xf numFmtId="4" fontId="11" fillId="0" borderId="15" xfId="53" applyNumberFormat="1" applyFont="1" applyFill="1" applyBorder="1" applyAlignment="1">
      <alignment horizontal="center" vertical="center" wrapText="1"/>
      <protection/>
    </xf>
    <xf numFmtId="2" fontId="11" fillId="0" borderId="14" xfId="53" applyNumberFormat="1" applyFont="1" applyFill="1" applyBorder="1" applyAlignment="1">
      <alignment horizontal="center" vertical="center" wrapText="1"/>
      <protection/>
    </xf>
    <xf numFmtId="4" fontId="10" fillId="0" borderId="16" xfId="53" applyNumberFormat="1" applyFont="1" applyFill="1" applyBorder="1" applyAlignment="1">
      <alignment horizontal="center" vertical="center" wrapText="1"/>
      <protection/>
    </xf>
    <xf numFmtId="4" fontId="10" fillId="0" borderId="17" xfId="53" applyNumberFormat="1" applyFont="1" applyFill="1" applyBorder="1" applyAlignment="1">
      <alignment horizontal="center" vertical="center" wrapText="1"/>
      <protection/>
    </xf>
    <xf numFmtId="4" fontId="10" fillId="0" borderId="18" xfId="53" applyNumberFormat="1" applyFont="1" applyFill="1" applyBorder="1" applyAlignment="1">
      <alignment horizontal="center" vertical="center" wrapText="1"/>
      <protection/>
    </xf>
    <xf numFmtId="4" fontId="10" fillId="0" borderId="19" xfId="53" applyNumberFormat="1" applyFont="1" applyFill="1" applyBorder="1" applyAlignment="1">
      <alignment horizontal="center" vertical="center" wrapText="1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0" fontId="10" fillId="0" borderId="21" xfId="53" applyFont="1" applyFill="1" applyBorder="1" applyAlignment="1">
      <alignment horizontal="left" vertical="center" wrapText="1"/>
      <protection/>
    </xf>
    <xf numFmtId="4" fontId="11" fillId="0" borderId="20" xfId="53" applyNumberFormat="1" applyFont="1" applyFill="1" applyBorder="1" applyAlignment="1">
      <alignment horizontal="center" vertical="center" wrapText="1"/>
      <protection/>
    </xf>
    <xf numFmtId="4" fontId="11" fillId="0" borderId="21" xfId="53" applyNumberFormat="1" applyFont="1" applyFill="1" applyBorder="1" applyAlignment="1">
      <alignment horizontal="center" vertical="center" wrapText="1"/>
      <protection/>
    </xf>
    <xf numFmtId="4" fontId="11" fillId="0" borderId="22" xfId="53" applyNumberFormat="1" applyFont="1" applyFill="1" applyBorder="1" applyAlignment="1">
      <alignment horizontal="center" vertical="center" wrapText="1"/>
      <protection/>
    </xf>
    <xf numFmtId="2" fontId="11" fillId="0" borderId="20" xfId="53" applyNumberFormat="1" applyFont="1" applyFill="1" applyBorder="1" applyAlignment="1">
      <alignment horizontal="center" vertical="center" wrapText="1"/>
      <protection/>
    </xf>
    <xf numFmtId="4" fontId="10" fillId="0" borderId="23" xfId="53" applyNumberFormat="1" applyFont="1" applyFill="1" applyBorder="1" applyAlignment="1">
      <alignment horizontal="center" vertical="center" wrapText="1"/>
      <protection/>
    </xf>
    <xf numFmtId="0" fontId="7" fillId="0" borderId="24" xfId="53" applyFont="1" applyFill="1" applyBorder="1" applyAlignment="1">
      <alignment horizontal="center" vertical="center" wrapText="1"/>
      <protection/>
    </xf>
    <xf numFmtId="0" fontId="7" fillId="0" borderId="25" xfId="53" applyFont="1" applyFill="1" applyBorder="1" applyAlignment="1">
      <alignment horizontal="center" vertical="center" wrapText="1"/>
      <protection/>
    </xf>
    <xf numFmtId="0" fontId="7" fillId="0" borderId="26" xfId="53" applyFont="1" applyFill="1" applyBorder="1" applyAlignment="1">
      <alignment horizontal="center" vertical="center" wrapText="1"/>
      <protection/>
    </xf>
    <xf numFmtId="0" fontId="10" fillId="0" borderId="27" xfId="54" applyFont="1" applyFill="1" applyBorder="1" applyAlignment="1">
      <alignment horizontal="center" vertical="center" wrapText="1"/>
      <protection/>
    </xf>
    <xf numFmtId="0" fontId="7" fillId="0" borderId="28" xfId="53" applyFont="1" applyFill="1" applyBorder="1" applyAlignment="1">
      <alignment horizontal="center" vertical="center" wrapText="1"/>
      <protection/>
    </xf>
    <xf numFmtId="2" fontId="10" fillId="0" borderId="29" xfId="53" applyNumberFormat="1" applyFont="1" applyFill="1" applyBorder="1" applyAlignment="1">
      <alignment vertical="center" wrapText="1"/>
      <protection/>
    </xf>
    <xf numFmtId="4" fontId="7" fillId="33" borderId="10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left" vertical="center" wrapText="1"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0" xfId="53" applyFont="1" applyFill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30" xfId="53" applyFont="1" applyFill="1" applyBorder="1" applyAlignment="1">
      <alignment horizontal="right" vertical="center" wrapText="1"/>
      <protection/>
    </xf>
    <xf numFmtId="0" fontId="10" fillId="0" borderId="31" xfId="53" applyFont="1" applyFill="1" applyBorder="1" applyAlignment="1">
      <alignment horizontal="right" vertical="center" wrapText="1"/>
      <protection/>
    </xf>
    <xf numFmtId="0" fontId="10" fillId="0" borderId="32" xfId="54" applyFont="1" applyFill="1" applyBorder="1" applyAlignment="1">
      <alignment horizontal="center" vertical="center" wrapText="1"/>
      <protection/>
    </xf>
    <xf numFmtId="0" fontId="10" fillId="0" borderId="33" xfId="54" applyFont="1" applyFill="1" applyBorder="1" applyAlignment="1">
      <alignment horizontal="center" vertical="center" wrapText="1"/>
      <protection/>
    </xf>
    <xf numFmtId="0" fontId="10" fillId="0" borderId="34" xfId="54" applyFont="1" applyFill="1" applyBorder="1" applyAlignment="1">
      <alignment horizontal="center" vertical="center" wrapText="1"/>
      <protection/>
    </xf>
    <xf numFmtId="0" fontId="7" fillId="0" borderId="32" xfId="53" applyFont="1" applyFill="1" applyBorder="1" applyAlignment="1">
      <alignment horizontal="center" vertical="center" wrapText="1"/>
      <protection/>
    </xf>
    <xf numFmtId="0" fontId="7" fillId="0" borderId="34" xfId="53" applyFont="1" applyFill="1" applyBorder="1" applyAlignment="1">
      <alignment horizontal="center" vertical="center" wrapText="1"/>
      <protection/>
    </xf>
    <xf numFmtId="0" fontId="7" fillId="0" borderId="30" xfId="53" applyFont="1" applyFill="1" applyBorder="1" applyAlignment="1">
      <alignment horizontal="center" vertical="center" wrapText="1"/>
      <protection/>
    </xf>
    <xf numFmtId="0" fontId="7" fillId="0" borderId="31" xfId="53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0" fontId="10" fillId="0" borderId="35" xfId="54" applyFont="1" applyFill="1" applyBorder="1" applyAlignment="1">
      <alignment horizontal="center" vertical="center" wrapText="1"/>
      <protection/>
    </xf>
    <xf numFmtId="0" fontId="10" fillId="0" borderId="29" xfId="54" applyFont="1" applyFill="1" applyBorder="1" applyAlignment="1">
      <alignment horizontal="center" vertical="center" wrapText="1"/>
      <protection/>
    </xf>
    <xf numFmtId="0" fontId="10" fillId="0" borderId="36" xfId="54" applyFont="1" applyFill="1" applyBorder="1" applyAlignment="1">
      <alignment horizontal="center" vertical="center" wrapText="1"/>
      <protection/>
    </xf>
    <xf numFmtId="0" fontId="10" fillId="0" borderId="25" xfId="54" applyFont="1" applyFill="1" applyBorder="1" applyAlignment="1">
      <alignment horizontal="center" vertical="center" wrapText="1"/>
      <protection/>
    </xf>
    <xf numFmtId="0" fontId="10" fillId="0" borderId="37" xfId="53" applyFont="1" applyFill="1" applyBorder="1" applyAlignment="1">
      <alignment horizontal="center" vertical="center" wrapText="1"/>
      <protection/>
    </xf>
    <xf numFmtId="0" fontId="10" fillId="0" borderId="38" xfId="53" applyFont="1" applyFill="1" applyBorder="1" applyAlignment="1">
      <alignment horizontal="center" vertical="center" wrapText="1"/>
      <protection/>
    </xf>
    <xf numFmtId="0" fontId="10" fillId="0" borderId="39" xfId="54" applyFont="1" applyFill="1" applyBorder="1" applyAlignment="1">
      <alignment horizontal="center" vertical="center" wrapText="1"/>
      <protection/>
    </xf>
    <xf numFmtId="0" fontId="10" fillId="0" borderId="40" xfId="54" applyFont="1" applyFill="1" applyBorder="1" applyAlignment="1">
      <alignment horizontal="center" vertical="center" wrapText="1"/>
      <protection/>
    </xf>
    <xf numFmtId="0" fontId="7" fillId="0" borderId="39" xfId="53" applyFont="1" applyFill="1" applyBorder="1" applyAlignment="1">
      <alignment horizontal="center" vertical="center" wrapText="1"/>
      <protection/>
    </xf>
    <xf numFmtId="0" fontId="7" fillId="0" borderId="40" xfId="53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0" fontId="10" fillId="0" borderId="41" xfId="53" applyFont="1" applyFill="1" applyBorder="1" applyAlignment="1">
      <alignment horizontal="right" vertical="center" wrapText="1"/>
      <protection/>
    </xf>
    <xf numFmtId="0" fontId="10" fillId="0" borderId="42" xfId="53" applyFont="1" applyFill="1" applyBorder="1" applyAlignment="1">
      <alignment horizontal="right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</cellXfs>
  <cellStyles count="57">
    <cellStyle name="Normal" xfId="0"/>
    <cellStyle name="RowLevel_0" xfId="1"/>
    <cellStyle name="RowLevel_1" xfId="3"/>
    <cellStyle name="RowLevel_2" xfId="5"/>
    <cellStyle name="RowLevel_3" xfId="7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Example " xfId="62"/>
    <cellStyle name="Тысячи_Example 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117"/>
  <sheetViews>
    <sheetView zoomScaleSheetLayoutView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" sqref="F2:G2"/>
    </sheetView>
  </sheetViews>
  <sheetFormatPr defaultColWidth="9.00390625" defaultRowHeight="12.75"/>
  <cols>
    <col min="1" max="1" width="6.00390625" style="7" customWidth="1"/>
    <col min="2" max="2" width="53.625" style="8" customWidth="1"/>
    <col min="3" max="4" width="17.75390625" style="9" customWidth="1"/>
    <col min="5" max="7" width="17.00390625" style="9" customWidth="1"/>
    <col min="8" max="8" width="11.875" style="9" customWidth="1"/>
    <col min="9" max="10" width="9.25390625" style="9" bestFit="1" customWidth="1"/>
    <col min="11" max="16384" width="9.125" style="9" customWidth="1"/>
  </cols>
  <sheetData>
    <row r="1" spans="6:9" ht="28.5" customHeight="1">
      <c r="F1" s="77" t="s">
        <v>7</v>
      </c>
      <c r="G1" s="77"/>
      <c r="H1" s="30"/>
      <c r="I1" s="30"/>
    </row>
    <row r="2" spans="5:9" ht="15.75" customHeight="1">
      <c r="E2" s="30"/>
      <c r="F2" s="77" t="s">
        <v>53</v>
      </c>
      <c r="G2" s="77"/>
      <c r="H2" s="30"/>
      <c r="I2" s="30"/>
    </row>
    <row r="3" spans="4:9" ht="14.25" customHeight="1">
      <c r="D3" s="38"/>
      <c r="E3" s="38"/>
      <c r="F3" s="38"/>
      <c r="G3" s="38"/>
      <c r="H3" s="30"/>
      <c r="I3" s="30"/>
    </row>
    <row r="4" spans="5:9" ht="28.5" customHeight="1">
      <c r="E4" s="30"/>
      <c r="F4" s="77" t="s">
        <v>22</v>
      </c>
      <c r="G4" s="77"/>
      <c r="H4" s="30"/>
      <c r="I4" s="30"/>
    </row>
    <row r="5" spans="5:9" ht="14.25" customHeight="1">
      <c r="E5" s="30"/>
      <c r="F5" s="77" t="s">
        <v>52</v>
      </c>
      <c r="G5" s="77"/>
      <c r="H5" s="30"/>
      <c r="I5" s="30"/>
    </row>
    <row r="6" ht="21" customHeight="1">
      <c r="F6" s="25"/>
    </row>
    <row r="7" spans="1:7" ht="16.5" customHeight="1">
      <c r="A7" s="79" t="s">
        <v>35</v>
      </c>
      <c r="B7" s="79"/>
      <c r="C7" s="79"/>
      <c r="D7" s="79"/>
      <c r="E7" s="79"/>
      <c r="F7" s="79"/>
      <c r="G7" s="79"/>
    </row>
    <row r="8" spans="1:7" ht="16.5" customHeight="1">
      <c r="A8" s="79" t="s">
        <v>36</v>
      </c>
      <c r="B8" s="79"/>
      <c r="C8" s="79"/>
      <c r="D8" s="79"/>
      <c r="E8" s="79"/>
      <c r="F8" s="79"/>
      <c r="G8" s="79"/>
    </row>
    <row r="9" spans="1:7" ht="16.5" customHeight="1">
      <c r="A9" s="10"/>
      <c r="B9" s="11"/>
      <c r="C9" s="12"/>
      <c r="D9" s="12"/>
      <c r="E9" s="12"/>
      <c r="F9" s="12"/>
      <c r="G9" s="12"/>
    </row>
    <row r="10" spans="1:22" s="15" customFormat="1" ht="22.5" customHeight="1">
      <c r="A10" s="80" t="s">
        <v>3</v>
      </c>
      <c r="B10" s="80" t="s">
        <v>0</v>
      </c>
      <c r="C10" s="75" t="s">
        <v>24</v>
      </c>
      <c r="D10" s="75"/>
      <c r="E10" s="75"/>
      <c r="F10" s="75" t="s">
        <v>26</v>
      </c>
      <c r="G10" s="75"/>
      <c r="H10" s="76"/>
      <c r="I10" s="76"/>
      <c r="J10" s="76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6"/>
      <c r="V10" s="6"/>
    </row>
    <row r="11" spans="1:22" s="15" customFormat="1" ht="29.25" customHeight="1">
      <c r="A11" s="80"/>
      <c r="B11" s="80"/>
      <c r="C11" s="26" t="s">
        <v>11</v>
      </c>
      <c r="D11" s="26" t="s">
        <v>37</v>
      </c>
      <c r="E11" s="26" t="s">
        <v>1</v>
      </c>
      <c r="F11" s="26" t="s">
        <v>11</v>
      </c>
      <c r="G11" s="26" t="s">
        <v>1</v>
      </c>
      <c r="H11" s="3"/>
      <c r="I11" s="3"/>
      <c r="J11" s="3"/>
      <c r="K11" s="74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s="15" customFormat="1" ht="12.75">
      <c r="A12" s="24">
        <v>1</v>
      </c>
      <c r="B12" s="28" t="s">
        <v>4</v>
      </c>
      <c r="C12" s="37">
        <f>ROUND(2.36,2)</f>
        <v>2.36</v>
      </c>
      <c r="D12" s="37">
        <f>ROUND(684.98,2)</f>
        <v>684.98</v>
      </c>
      <c r="E12" s="37">
        <f>ROUND((C12*D12)/1000,2)</f>
        <v>1.62</v>
      </c>
      <c r="F12" s="37">
        <f>ROUND(C12,2)</f>
        <v>2.36</v>
      </c>
      <c r="G12" s="37">
        <f>ROUND(E12,2)</f>
        <v>1.62</v>
      </c>
      <c r="H12" s="4"/>
      <c r="I12" s="4"/>
      <c r="J12" s="2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</row>
    <row r="13" spans="1:22" s="15" customFormat="1" ht="18" customHeight="1">
      <c r="A13" s="24">
        <v>2</v>
      </c>
      <c r="B13" s="29" t="s">
        <v>17</v>
      </c>
      <c r="C13" s="37">
        <f>ROUND(1.13,2)</f>
        <v>1.13</v>
      </c>
      <c r="D13" s="37">
        <f aca="true" t="shared" si="0" ref="D13:D23">ROUND(684.98,2)</f>
        <v>684.98</v>
      </c>
      <c r="E13" s="37">
        <f aca="true" t="shared" si="1" ref="E13:E23">ROUND((C13*D13)/1000,2)</f>
        <v>0.77</v>
      </c>
      <c r="F13" s="37">
        <f aca="true" t="shared" si="2" ref="F13:F23">ROUND(C13,2)</f>
        <v>1.13</v>
      </c>
      <c r="G13" s="37">
        <f aca="true" t="shared" si="3" ref="G13:G23">ROUND(E13,2)</f>
        <v>0.77</v>
      </c>
      <c r="H13" s="4"/>
      <c r="I13" s="4"/>
      <c r="J13" s="2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</row>
    <row r="14" spans="1:22" s="15" customFormat="1" ht="18" customHeight="1">
      <c r="A14" s="24">
        <v>3</v>
      </c>
      <c r="B14" s="28" t="s">
        <v>10</v>
      </c>
      <c r="C14" s="37">
        <f>ROUND(705.3,2)</f>
        <v>705.3</v>
      </c>
      <c r="D14" s="37">
        <f t="shared" si="0"/>
        <v>684.98</v>
      </c>
      <c r="E14" s="37">
        <f>ROUND(483.1,2)</f>
        <v>483.1</v>
      </c>
      <c r="F14" s="37">
        <f t="shared" si="2"/>
        <v>705.3</v>
      </c>
      <c r="G14" s="37">
        <f t="shared" si="3"/>
        <v>483.1</v>
      </c>
      <c r="H14" s="4"/>
      <c r="I14" s="4"/>
      <c r="J14" s="2"/>
      <c r="K14" s="2"/>
      <c r="L14" s="2"/>
      <c r="M14" s="4"/>
      <c r="N14" s="2"/>
      <c r="O14" s="2"/>
      <c r="P14" s="4"/>
      <c r="Q14" s="2"/>
      <c r="R14" s="2"/>
      <c r="S14" s="4"/>
      <c r="T14" s="2"/>
      <c r="U14" s="2"/>
      <c r="V14" s="6"/>
    </row>
    <row r="15" spans="1:22" s="15" customFormat="1" ht="18" customHeight="1">
      <c r="A15" s="24">
        <v>4</v>
      </c>
      <c r="B15" s="28" t="s">
        <v>12</v>
      </c>
      <c r="C15" s="37">
        <f>ROUND(32.57,2)</f>
        <v>32.57</v>
      </c>
      <c r="D15" s="37">
        <f t="shared" si="0"/>
        <v>684.98</v>
      </c>
      <c r="E15" s="37">
        <f>ROUND(22.3,2)</f>
        <v>22.3</v>
      </c>
      <c r="F15" s="37">
        <f t="shared" si="2"/>
        <v>32.57</v>
      </c>
      <c r="G15" s="37">
        <f t="shared" si="3"/>
        <v>22.3</v>
      </c>
      <c r="H15" s="4"/>
      <c r="I15" s="4"/>
      <c r="J15" s="2"/>
      <c r="K15" s="2"/>
      <c r="L15" s="2"/>
      <c r="M15" s="4"/>
      <c r="N15" s="2"/>
      <c r="O15" s="2"/>
      <c r="P15" s="4"/>
      <c r="Q15" s="2"/>
      <c r="R15" s="2"/>
      <c r="S15" s="4"/>
      <c r="T15" s="2"/>
      <c r="U15" s="2"/>
      <c r="V15" s="6"/>
    </row>
    <row r="16" spans="1:22" s="15" customFormat="1" ht="18" customHeight="1">
      <c r="A16" s="24">
        <v>5</v>
      </c>
      <c r="B16" s="27" t="s">
        <v>18</v>
      </c>
      <c r="C16" s="37">
        <f>ROUND(808.78,2)</f>
        <v>808.78</v>
      </c>
      <c r="D16" s="37">
        <f t="shared" si="0"/>
        <v>684.98</v>
      </c>
      <c r="E16" s="37">
        <f>ROUND(553.96,2)</f>
        <v>553.96</v>
      </c>
      <c r="F16" s="37">
        <f t="shared" si="2"/>
        <v>808.78</v>
      </c>
      <c r="G16" s="37">
        <f t="shared" si="3"/>
        <v>553.96</v>
      </c>
      <c r="H16" s="4"/>
      <c r="I16" s="4"/>
      <c r="J16" s="2"/>
      <c r="K16" s="2"/>
      <c r="L16" s="2"/>
      <c r="M16" s="4"/>
      <c r="N16" s="2"/>
      <c r="O16" s="2"/>
      <c r="P16" s="4"/>
      <c r="Q16" s="2"/>
      <c r="R16" s="2"/>
      <c r="S16" s="4"/>
      <c r="T16" s="2"/>
      <c r="U16" s="2"/>
      <c r="V16" s="6"/>
    </row>
    <row r="17" spans="1:22" s="15" customFormat="1" ht="18" customHeight="1">
      <c r="A17" s="24">
        <v>6</v>
      </c>
      <c r="B17" s="27" t="s">
        <v>19</v>
      </c>
      <c r="C17" s="37">
        <f>ROUND(40.56,2)</f>
        <v>40.56</v>
      </c>
      <c r="D17" s="37">
        <f t="shared" si="0"/>
        <v>684.98</v>
      </c>
      <c r="E17" s="37">
        <f t="shared" si="1"/>
        <v>27.78</v>
      </c>
      <c r="F17" s="37">
        <f t="shared" si="2"/>
        <v>40.56</v>
      </c>
      <c r="G17" s="37">
        <f t="shared" si="3"/>
        <v>27.78</v>
      </c>
      <c r="H17" s="4"/>
      <c r="I17" s="4"/>
      <c r="J17" s="2"/>
      <c r="K17" s="2"/>
      <c r="L17" s="2"/>
      <c r="M17" s="4"/>
      <c r="N17" s="2"/>
      <c r="O17" s="2"/>
      <c r="P17" s="4"/>
      <c r="Q17" s="2"/>
      <c r="R17" s="2"/>
      <c r="S17" s="4"/>
      <c r="T17" s="2"/>
      <c r="U17" s="2"/>
      <c r="V17" s="6"/>
    </row>
    <row r="18" spans="1:22" s="15" customFormat="1" ht="12.75">
      <c r="A18" s="24">
        <v>7</v>
      </c>
      <c r="B18" s="28" t="s">
        <v>14</v>
      </c>
      <c r="C18" s="37">
        <f>ROUND(1.48,2)</f>
        <v>1.48</v>
      </c>
      <c r="D18" s="37">
        <f t="shared" si="0"/>
        <v>684.98</v>
      </c>
      <c r="E18" s="37">
        <f t="shared" si="1"/>
        <v>1.01</v>
      </c>
      <c r="F18" s="37">
        <f t="shared" si="2"/>
        <v>1.48</v>
      </c>
      <c r="G18" s="37">
        <f t="shared" si="3"/>
        <v>1.01</v>
      </c>
      <c r="H18" s="4"/>
      <c r="I18" s="4"/>
      <c r="J18" s="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6"/>
    </row>
    <row r="19" spans="1:22" s="15" customFormat="1" ht="12.75">
      <c r="A19" s="24">
        <v>8</v>
      </c>
      <c r="B19" s="28" t="s">
        <v>15</v>
      </c>
      <c r="C19" s="37">
        <v>0</v>
      </c>
      <c r="D19" s="37">
        <v>0</v>
      </c>
      <c r="E19" s="37">
        <f t="shared" si="1"/>
        <v>0</v>
      </c>
      <c r="F19" s="37">
        <f t="shared" si="2"/>
        <v>0</v>
      </c>
      <c r="G19" s="37">
        <f t="shared" si="3"/>
        <v>0</v>
      </c>
      <c r="H19" s="4"/>
      <c r="I19" s="4"/>
      <c r="J19" s="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</row>
    <row r="20" spans="1:22" s="15" customFormat="1" ht="15.75" customHeight="1">
      <c r="A20" s="24">
        <v>9</v>
      </c>
      <c r="B20" s="28" t="s">
        <v>20</v>
      </c>
      <c r="C20" s="37">
        <f>ROUND(4.18,2)</f>
        <v>4.18</v>
      </c>
      <c r="D20" s="37">
        <f t="shared" si="0"/>
        <v>684.98</v>
      </c>
      <c r="E20" s="37">
        <f t="shared" si="1"/>
        <v>2.86</v>
      </c>
      <c r="F20" s="37">
        <f t="shared" si="2"/>
        <v>4.18</v>
      </c>
      <c r="G20" s="37">
        <f t="shared" si="3"/>
        <v>2.86</v>
      </c>
      <c r="H20" s="4"/>
      <c r="I20" s="4"/>
      <c r="J20" s="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</row>
    <row r="21" spans="1:22" s="15" customFormat="1" ht="15.75" customHeight="1">
      <c r="A21" s="24">
        <v>10</v>
      </c>
      <c r="B21" s="28" t="s">
        <v>21</v>
      </c>
      <c r="C21" s="37">
        <f>ROUND(72.87,2)</f>
        <v>72.87</v>
      </c>
      <c r="D21" s="37">
        <f t="shared" si="0"/>
        <v>684.98</v>
      </c>
      <c r="E21" s="42">
        <f>ROUND(49.915,3)</f>
        <v>49.915</v>
      </c>
      <c r="F21" s="37">
        <f t="shared" si="2"/>
        <v>72.87</v>
      </c>
      <c r="G21" s="37">
        <f t="shared" si="3"/>
        <v>49.92</v>
      </c>
      <c r="H21" s="4"/>
      <c r="I21" s="4"/>
      <c r="J21" s="2"/>
      <c r="K21" s="2"/>
      <c r="L21" s="2"/>
      <c r="M21" s="4"/>
      <c r="N21" s="2"/>
      <c r="O21" s="2"/>
      <c r="P21" s="4"/>
      <c r="Q21" s="2"/>
      <c r="R21" s="2"/>
      <c r="S21" s="4"/>
      <c r="T21" s="2"/>
      <c r="U21" s="2"/>
      <c r="V21" s="6"/>
    </row>
    <row r="22" spans="1:22" s="15" customFormat="1" ht="12.75">
      <c r="A22" s="24">
        <v>11</v>
      </c>
      <c r="B22" s="28" t="s">
        <v>13</v>
      </c>
      <c r="C22" s="37">
        <f>ROUND(0.44,2)</f>
        <v>0.44</v>
      </c>
      <c r="D22" s="37">
        <f t="shared" si="0"/>
        <v>684.98</v>
      </c>
      <c r="E22" s="37">
        <f t="shared" si="1"/>
        <v>0.3</v>
      </c>
      <c r="F22" s="37">
        <f t="shared" si="2"/>
        <v>0.44</v>
      </c>
      <c r="G22" s="37">
        <f t="shared" si="3"/>
        <v>0.3</v>
      </c>
      <c r="H22" s="4"/>
      <c r="I22" s="4"/>
      <c r="J22" s="2"/>
      <c r="K22" s="2"/>
      <c r="L22" s="2"/>
      <c r="M22" s="4"/>
      <c r="N22" s="2"/>
      <c r="O22" s="2"/>
      <c r="P22" s="4"/>
      <c r="Q22" s="2"/>
      <c r="R22" s="2"/>
      <c r="S22" s="4"/>
      <c r="T22" s="2"/>
      <c r="U22" s="2"/>
      <c r="V22" s="6"/>
    </row>
    <row r="23" spans="1:22" s="15" customFormat="1" ht="25.5">
      <c r="A23" s="24">
        <v>12</v>
      </c>
      <c r="B23" s="28" t="s">
        <v>6</v>
      </c>
      <c r="C23" s="37">
        <f>ROUND(22.95,2)</f>
        <v>22.95</v>
      </c>
      <c r="D23" s="37">
        <f t="shared" si="0"/>
        <v>684.98</v>
      </c>
      <c r="E23" s="37">
        <f t="shared" si="1"/>
        <v>15.72</v>
      </c>
      <c r="F23" s="37">
        <f t="shared" si="2"/>
        <v>22.95</v>
      </c>
      <c r="G23" s="37">
        <f t="shared" si="3"/>
        <v>15.72</v>
      </c>
      <c r="H23" s="4"/>
      <c r="I23" s="4"/>
      <c r="J23" s="2"/>
      <c r="K23" s="2"/>
      <c r="L23" s="2"/>
      <c r="M23" s="4"/>
      <c r="N23" s="2"/>
      <c r="O23" s="2"/>
      <c r="P23" s="4"/>
      <c r="Q23" s="2"/>
      <c r="R23" s="2"/>
      <c r="S23" s="4"/>
      <c r="T23" s="2"/>
      <c r="U23" s="2"/>
      <c r="V23" s="6"/>
    </row>
    <row r="24" spans="1:22" s="15" customFormat="1" ht="12.75">
      <c r="A24" s="78" t="s">
        <v>5</v>
      </c>
      <c r="B24" s="78"/>
      <c r="C24" s="37">
        <f>ROUND(SUM(C12:C23),2)</f>
        <v>1692.62</v>
      </c>
      <c r="D24" s="37">
        <f>ROUND(684.98,2)</f>
        <v>684.98</v>
      </c>
      <c r="E24" s="37">
        <f>ROUND(SUM(E12:E23),2)</f>
        <v>1159.34</v>
      </c>
      <c r="F24" s="37">
        <f>ROUND(SUM(F12:F23),2)</f>
        <v>1692.62</v>
      </c>
      <c r="G24" s="37">
        <f>ROUND(SUM(G12:G23),2)</f>
        <v>1159.34</v>
      </c>
      <c r="H24" s="4"/>
      <c r="I24" s="6"/>
      <c r="J24" s="2"/>
      <c r="K24" s="2"/>
      <c r="L24" s="2"/>
      <c r="M24" s="6"/>
      <c r="N24" s="2"/>
      <c r="O24" s="2"/>
      <c r="P24" s="6"/>
      <c r="Q24" s="2"/>
      <c r="R24" s="2"/>
      <c r="S24" s="6"/>
      <c r="T24" s="2"/>
      <c r="U24" s="2"/>
      <c r="V24" s="6"/>
    </row>
    <row r="25" spans="1:22" ht="12.75">
      <c r="A25" s="10"/>
      <c r="B25" s="11"/>
      <c r="C25" s="12"/>
      <c r="D25" s="12"/>
      <c r="E25" s="12"/>
      <c r="F25" s="12"/>
      <c r="G25" s="14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2.75">
      <c r="A26" s="10"/>
      <c r="B26" s="11"/>
      <c r="C26" s="12"/>
      <c r="D26" s="12"/>
      <c r="E26" s="12"/>
      <c r="F26" s="31"/>
      <c r="G26" s="1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2.75">
      <c r="A27" s="10"/>
      <c r="B27" s="16"/>
      <c r="C27" s="12"/>
      <c r="D27" s="12"/>
      <c r="E27" s="12"/>
      <c r="F27" s="31"/>
      <c r="G27" s="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2.75">
      <c r="A28" s="10"/>
      <c r="B28" s="11"/>
      <c r="C28" s="31"/>
      <c r="D28" s="31"/>
      <c r="E28" s="31"/>
      <c r="F28" s="31"/>
      <c r="G28" s="1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2.75">
      <c r="A29" s="10"/>
      <c r="B29" s="11"/>
      <c r="C29" s="12"/>
      <c r="D29" s="12"/>
      <c r="E29" s="12"/>
      <c r="F29" s="12"/>
      <c r="G29" s="14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12.75">
      <c r="A30" s="10"/>
      <c r="B30" s="11"/>
      <c r="C30" s="12"/>
      <c r="D30" s="31"/>
      <c r="E30" s="12"/>
      <c r="F30" s="36"/>
      <c r="G30" s="36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7:22" ht="12.75"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4:22" ht="12.75">
      <c r="D32" s="32"/>
      <c r="E32" s="3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7:22" ht="12.75"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5:22" ht="12.75">
      <c r="E34" s="3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7:22" ht="12.75"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7:22" ht="12.75"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7:22" ht="12.75"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7:22" ht="12.75"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7:22" ht="12.75"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7:22" ht="12.75"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7:22" ht="12.75"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12.75">
      <c r="A42" s="16"/>
      <c r="B42" s="17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12.75">
      <c r="A43" s="16"/>
      <c r="B43" s="17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12.75">
      <c r="A44" s="16"/>
      <c r="B44" s="17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ht="12.75">
      <c r="A45" s="16"/>
      <c r="B45" s="17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12.75">
      <c r="A46" s="16"/>
      <c r="B46" s="17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12.75" customHeight="1">
      <c r="A47" s="18"/>
      <c r="B47" s="19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2.75">
      <c r="A48" s="18"/>
      <c r="B48" s="19"/>
      <c r="C48" s="14"/>
      <c r="D48" s="3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2.75">
      <c r="A49" s="18"/>
      <c r="B49" s="19"/>
      <c r="C49" s="14"/>
      <c r="D49" s="3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2.75">
      <c r="A50" s="18"/>
      <c r="B50" s="19"/>
      <c r="C50" s="14"/>
      <c r="D50" s="1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2.75">
      <c r="A51" s="16"/>
      <c r="B51" s="20"/>
      <c r="C51" s="13"/>
      <c r="D51" s="6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3.5">
      <c r="A52" s="16"/>
      <c r="B52" s="21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3.5">
      <c r="A53" s="16"/>
      <c r="B53" s="21"/>
      <c r="C53" s="1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2.75">
      <c r="A54" s="16"/>
      <c r="B54" s="23"/>
      <c r="C54" s="1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2.75">
      <c r="A55" s="16"/>
      <c r="B55" s="17"/>
      <c r="C55" s="1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2.75">
      <c r="A56" s="16"/>
      <c r="B56" s="17"/>
      <c r="C56" s="1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2.75">
      <c r="A57" s="16"/>
      <c r="B57" s="17"/>
      <c r="C57" s="1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2.75">
      <c r="A58" s="16"/>
      <c r="B58" s="23"/>
      <c r="C58" s="1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2.75">
      <c r="A59" s="16"/>
      <c r="B59" s="17"/>
      <c r="C59" s="1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9" ht="12.75">
      <c r="A60" s="18"/>
      <c r="B60" s="19"/>
      <c r="C60" s="14"/>
      <c r="D60" s="14"/>
      <c r="E60" s="13"/>
      <c r="F60" s="13"/>
      <c r="G60" s="13"/>
      <c r="H60" s="13"/>
      <c r="I60" s="13"/>
    </row>
    <row r="61" spans="1:9" ht="12.75">
      <c r="A61" s="16"/>
      <c r="B61" s="20"/>
      <c r="C61" s="4"/>
      <c r="D61" s="6"/>
      <c r="E61" s="13"/>
      <c r="F61" s="13"/>
      <c r="G61" s="13"/>
      <c r="H61" s="13"/>
      <c r="I61" s="13"/>
    </row>
    <row r="62" spans="1:9" ht="13.5">
      <c r="A62" s="16"/>
      <c r="B62" s="21"/>
      <c r="C62" s="34"/>
      <c r="D62" s="34"/>
      <c r="E62" s="13"/>
      <c r="F62" s="13"/>
      <c r="G62" s="13"/>
      <c r="H62" s="13"/>
      <c r="I62" s="13"/>
    </row>
    <row r="63" spans="1:9" ht="13.5">
      <c r="A63" s="16"/>
      <c r="B63" s="21"/>
      <c r="C63" s="35"/>
      <c r="D63" s="34"/>
      <c r="E63" s="13"/>
      <c r="F63" s="13"/>
      <c r="G63" s="13"/>
      <c r="H63" s="13"/>
      <c r="I63" s="13"/>
    </row>
    <row r="64" spans="1:9" ht="12.75">
      <c r="A64" s="16"/>
      <c r="B64" s="23"/>
      <c r="C64" s="1"/>
      <c r="D64" s="13"/>
      <c r="E64" s="13"/>
      <c r="F64" s="13"/>
      <c r="G64" s="13"/>
      <c r="H64" s="13"/>
      <c r="I64" s="13"/>
    </row>
    <row r="65" spans="1:9" ht="12.75">
      <c r="A65" s="16"/>
      <c r="B65" s="17"/>
      <c r="C65" s="1"/>
      <c r="D65" s="13"/>
      <c r="E65" s="13"/>
      <c r="F65" s="13"/>
      <c r="G65" s="13"/>
      <c r="H65" s="13"/>
      <c r="I65" s="13"/>
    </row>
    <row r="66" spans="1:9" ht="12.75">
      <c r="A66" s="16"/>
      <c r="B66" s="17"/>
      <c r="C66" s="1"/>
      <c r="D66" s="13"/>
      <c r="E66" s="13"/>
      <c r="F66" s="13"/>
      <c r="G66" s="13"/>
      <c r="H66" s="13"/>
      <c r="I66" s="13"/>
    </row>
    <row r="67" spans="1:9" ht="12.75">
      <c r="A67" s="16"/>
      <c r="B67" s="17"/>
      <c r="C67" s="1"/>
      <c r="D67" s="13"/>
      <c r="E67" s="13"/>
      <c r="F67" s="13"/>
      <c r="G67" s="13"/>
      <c r="H67" s="13"/>
      <c r="I67" s="13"/>
    </row>
    <row r="68" spans="1:9" ht="12.75">
      <c r="A68" s="16"/>
      <c r="B68" s="23"/>
      <c r="C68" s="1"/>
      <c r="D68" s="13"/>
      <c r="E68" s="13"/>
      <c r="F68" s="13"/>
      <c r="G68" s="13"/>
      <c r="H68" s="13"/>
      <c r="I68" s="13"/>
    </row>
    <row r="69" spans="1:9" ht="12.75">
      <c r="A69" s="16"/>
      <c r="B69" s="17"/>
      <c r="C69" s="1"/>
      <c r="D69" s="13"/>
      <c r="E69" s="13"/>
      <c r="F69" s="13"/>
      <c r="G69" s="13"/>
      <c r="H69" s="13"/>
      <c r="I69" s="13"/>
    </row>
    <row r="70" spans="1:9" ht="12.75">
      <c r="A70" s="16"/>
      <c r="B70" s="17"/>
      <c r="C70" s="1"/>
      <c r="D70" s="13"/>
      <c r="E70" s="13"/>
      <c r="F70" s="13"/>
      <c r="G70" s="13"/>
      <c r="H70" s="13"/>
      <c r="I70" s="13"/>
    </row>
    <row r="71" spans="1:9" ht="12.75">
      <c r="A71" s="16"/>
      <c r="B71" s="17"/>
      <c r="C71" s="1"/>
      <c r="D71" s="13"/>
      <c r="E71" s="13"/>
      <c r="F71" s="13"/>
      <c r="G71" s="13"/>
      <c r="H71" s="13"/>
      <c r="I71" s="13"/>
    </row>
    <row r="72" spans="1:9" ht="12.75">
      <c r="A72" s="16"/>
      <c r="B72" s="17"/>
      <c r="C72" s="13"/>
      <c r="D72" s="13"/>
      <c r="E72" s="13"/>
      <c r="F72" s="13"/>
      <c r="G72" s="13"/>
      <c r="H72" s="13"/>
      <c r="I72" s="13"/>
    </row>
    <row r="73" spans="1:9" ht="12.75">
      <c r="A73" s="16"/>
      <c r="B73" s="17"/>
      <c r="C73" s="13"/>
      <c r="D73" s="13"/>
      <c r="E73" s="13"/>
      <c r="F73" s="13"/>
      <c r="G73" s="13"/>
      <c r="H73" s="13"/>
      <c r="I73" s="13"/>
    </row>
    <row r="74" spans="1:9" ht="12.75">
      <c r="A74" s="16"/>
      <c r="B74" s="17"/>
      <c r="C74" s="13"/>
      <c r="D74" s="13"/>
      <c r="E74" s="13"/>
      <c r="F74" s="13"/>
      <c r="G74" s="13"/>
      <c r="H74" s="13"/>
      <c r="I74" s="13"/>
    </row>
    <row r="75" spans="1:9" ht="12.75">
      <c r="A75" s="16"/>
      <c r="B75" s="17"/>
      <c r="C75" s="13"/>
      <c r="D75" s="13"/>
      <c r="E75" s="13"/>
      <c r="F75" s="13"/>
      <c r="G75" s="13"/>
      <c r="H75" s="13"/>
      <c r="I75" s="13"/>
    </row>
    <row r="76" spans="1:9" ht="12.75">
      <c r="A76" s="16"/>
      <c r="B76" s="17"/>
      <c r="C76" s="13"/>
      <c r="D76" s="13"/>
      <c r="E76" s="13"/>
      <c r="F76" s="13"/>
      <c r="G76" s="13"/>
      <c r="H76" s="13"/>
      <c r="I76" s="13"/>
    </row>
    <row r="77" spans="1:9" ht="12.75">
      <c r="A77" s="16"/>
      <c r="B77" s="17"/>
      <c r="C77" s="13"/>
      <c r="D77" s="13"/>
      <c r="E77" s="13"/>
      <c r="F77" s="13"/>
      <c r="G77" s="13"/>
      <c r="H77" s="13"/>
      <c r="I77" s="13"/>
    </row>
    <row r="78" spans="1:9" ht="12.75">
      <c r="A78" s="16"/>
      <c r="B78" s="17"/>
      <c r="C78" s="13"/>
      <c r="D78" s="13"/>
      <c r="E78" s="13"/>
      <c r="F78" s="13"/>
      <c r="G78" s="13"/>
      <c r="H78" s="13"/>
      <c r="I78" s="13"/>
    </row>
    <row r="79" spans="1:9" ht="12.75">
      <c r="A79" s="16"/>
      <c r="B79" s="17"/>
      <c r="C79" s="13"/>
      <c r="D79" s="13"/>
      <c r="E79" s="13"/>
      <c r="F79" s="13"/>
      <c r="G79" s="13"/>
      <c r="H79" s="13"/>
      <c r="I79" s="13"/>
    </row>
    <row r="80" spans="1:9" ht="12.75">
      <c r="A80" s="16"/>
      <c r="B80" s="17"/>
      <c r="C80" s="13"/>
      <c r="D80" s="13"/>
      <c r="E80" s="13"/>
      <c r="F80" s="13"/>
      <c r="G80" s="13"/>
      <c r="H80" s="13"/>
      <c r="I80" s="13"/>
    </row>
    <row r="81" spans="1:9" ht="12.75">
      <c r="A81" s="16"/>
      <c r="B81" s="17"/>
      <c r="C81" s="13"/>
      <c r="D81" s="13"/>
      <c r="E81" s="13"/>
      <c r="F81" s="13"/>
      <c r="G81" s="13"/>
      <c r="H81" s="13"/>
      <c r="I81" s="13"/>
    </row>
    <row r="82" spans="1:9" ht="12.75">
      <c r="A82" s="16"/>
      <c r="B82" s="17"/>
      <c r="C82" s="13"/>
      <c r="D82" s="13"/>
      <c r="E82" s="13"/>
      <c r="F82" s="13"/>
      <c r="G82" s="13"/>
      <c r="H82" s="13"/>
      <c r="I82" s="13"/>
    </row>
    <row r="83" spans="1:9" ht="12.75">
      <c r="A83" s="16"/>
      <c r="B83" s="17"/>
      <c r="C83" s="13"/>
      <c r="D83" s="13"/>
      <c r="E83" s="13"/>
      <c r="F83" s="13"/>
      <c r="G83" s="13"/>
      <c r="H83" s="13"/>
      <c r="I83" s="13"/>
    </row>
    <row r="84" spans="1:9" ht="12.75">
      <c r="A84" s="16"/>
      <c r="B84" s="17"/>
      <c r="C84" s="13"/>
      <c r="D84" s="13"/>
      <c r="E84" s="13"/>
      <c r="F84" s="13"/>
      <c r="G84" s="13"/>
      <c r="H84" s="13"/>
      <c r="I84" s="13"/>
    </row>
    <row r="85" spans="1:9" ht="12.75">
      <c r="A85" s="16"/>
      <c r="B85" s="17"/>
      <c r="C85" s="13"/>
      <c r="D85" s="13"/>
      <c r="E85" s="13"/>
      <c r="F85" s="13"/>
      <c r="G85" s="13"/>
      <c r="H85" s="13"/>
      <c r="I85" s="13"/>
    </row>
    <row r="86" spans="1:9" ht="12.75">
      <c r="A86" s="16"/>
      <c r="B86" s="17"/>
      <c r="C86" s="13"/>
      <c r="D86" s="13"/>
      <c r="E86" s="13"/>
      <c r="F86" s="13"/>
      <c r="G86" s="13"/>
      <c r="H86" s="13"/>
      <c r="I86" s="13"/>
    </row>
    <row r="87" spans="1:9" ht="12.75">
      <c r="A87" s="16"/>
      <c r="B87" s="17"/>
      <c r="C87" s="13"/>
      <c r="D87" s="13"/>
      <c r="E87" s="13"/>
      <c r="F87" s="13"/>
      <c r="G87" s="13"/>
      <c r="H87" s="13"/>
      <c r="I87" s="13"/>
    </row>
    <row r="88" spans="1:9" ht="12.75">
      <c r="A88" s="16"/>
      <c r="B88" s="17"/>
      <c r="C88" s="13"/>
      <c r="D88" s="13"/>
      <c r="E88" s="13"/>
      <c r="F88" s="13"/>
      <c r="G88" s="13"/>
      <c r="H88" s="13"/>
      <c r="I88" s="13"/>
    </row>
    <row r="89" spans="1:9" ht="12.75">
      <c r="A89" s="16"/>
      <c r="B89" s="17"/>
      <c r="C89" s="13"/>
      <c r="D89" s="13"/>
      <c r="E89" s="13"/>
      <c r="F89" s="13"/>
      <c r="G89" s="13"/>
      <c r="H89" s="13"/>
      <c r="I89" s="13"/>
    </row>
    <row r="90" spans="1:9" ht="12.75">
      <c r="A90" s="16"/>
      <c r="B90" s="17"/>
      <c r="C90" s="13"/>
      <c r="D90" s="13"/>
      <c r="E90" s="13"/>
      <c r="F90" s="13"/>
      <c r="G90" s="13"/>
      <c r="H90" s="13"/>
      <c r="I90" s="13"/>
    </row>
    <row r="91" spans="1:9" ht="12.75">
      <c r="A91" s="16"/>
      <c r="B91" s="17"/>
      <c r="C91" s="13"/>
      <c r="D91" s="13"/>
      <c r="E91" s="13"/>
      <c r="F91" s="13"/>
      <c r="G91" s="13"/>
      <c r="H91" s="13"/>
      <c r="I91" s="13"/>
    </row>
    <row r="92" spans="1:9" ht="12.75">
      <c r="A92" s="16"/>
      <c r="B92" s="17"/>
      <c r="C92" s="13"/>
      <c r="D92" s="13"/>
      <c r="E92" s="13"/>
      <c r="F92" s="13"/>
      <c r="G92" s="13"/>
      <c r="H92" s="13"/>
      <c r="I92" s="13"/>
    </row>
    <row r="93" spans="1:9" ht="12.75">
      <c r="A93" s="16"/>
      <c r="B93" s="17"/>
      <c r="C93" s="13"/>
      <c r="D93" s="13"/>
      <c r="E93" s="13"/>
      <c r="F93" s="13"/>
      <c r="G93" s="13"/>
      <c r="H93" s="13"/>
      <c r="I93" s="13"/>
    </row>
    <row r="94" spans="1:9" ht="12.75">
      <c r="A94" s="16"/>
      <c r="B94" s="17"/>
      <c r="C94" s="13"/>
      <c r="D94" s="13"/>
      <c r="E94" s="13"/>
      <c r="F94" s="13"/>
      <c r="G94" s="13"/>
      <c r="H94" s="13"/>
      <c r="I94" s="13"/>
    </row>
    <row r="95" spans="1:9" ht="12.75">
      <c r="A95" s="16"/>
      <c r="B95" s="17"/>
      <c r="C95" s="13"/>
      <c r="D95" s="13"/>
      <c r="E95" s="13"/>
      <c r="F95" s="13"/>
      <c r="G95" s="13"/>
      <c r="H95" s="13"/>
      <c r="I95" s="13"/>
    </row>
    <row r="96" spans="1:9" ht="12.75">
      <c r="A96" s="16"/>
      <c r="B96" s="17"/>
      <c r="C96" s="13"/>
      <c r="D96" s="13"/>
      <c r="E96" s="13"/>
      <c r="F96" s="13"/>
      <c r="G96" s="13"/>
      <c r="H96" s="13"/>
      <c r="I96" s="13"/>
    </row>
    <row r="97" spans="1:9" ht="12.75">
      <c r="A97" s="16"/>
      <c r="B97" s="17"/>
      <c r="C97" s="13"/>
      <c r="D97" s="13"/>
      <c r="E97" s="13"/>
      <c r="F97" s="13"/>
      <c r="G97" s="13"/>
      <c r="H97" s="13"/>
      <c r="I97" s="13"/>
    </row>
    <row r="98" spans="1:9" ht="12.75">
      <c r="A98" s="16"/>
      <c r="B98" s="17"/>
      <c r="C98" s="13"/>
      <c r="D98" s="13"/>
      <c r="E98" s="13"/>
      <c r="F98" s="13"/>
      <c r="G98" s="13"/>
      <c r="H98" s="13"/>
      <c r="I98" s="13"/>
    </row>
    <row r="99" spans="1:9" ht="12.75">
      <c r="A99" s="16"/>
      <c r="B99" s="17"/>
      <c r="C99" s="13"/>
      <c r="D99" s="13"/>
      <c r="E99" s="13"/>
      <c r="F99" s="13"/>
      <c r="G99" s="13"/>
      <c r="H99" s="13"/>
      <c r="I99" s="13"/>
    </row>
    <row r="100" spans="1:9" ht="12.75">
      <c r="A100" s="16"/>
      <c r="B100" s="17"/>
      <c r="C100" s="13"/>
      <c r="D100" s="13"/>
      <c r="E100" s="13"/>
      <c r="F100" s="13"/>
      <c r="G100" s="13"/>
      <c r="H100" s="13"/>
      <c r="I100" s="13"/>
    </row>
    <row r="101" spans="1:9" ht="12.75">
      <c r="A101" s="16"/>
      <c r="B101" s="17"/>
      <c r="C101" s="13"/>
      <c r="D101" s="13"/>
      <c r="E101" s="13"/>
      <c r="F101" s="13"/>
      <c r="G101" s="13"/>
      <c r="H101" s="13"/>
      <c r="I101" s="13"/>
    </row>
    <row r="102" spans="1:9" ht="12.75">
      <c r="A102" s="16"/>
      <c r="B102" s="17"/>
      <c r="C102" s="13"/>
      <c r="D102" s="13"/>
      <c r="E102" s="13"/>
      <c r="F102" s="13"/>
      <c r="G102" s="13"/>
      <c r="H102" s="13"/>
      <c r="I102" s="13"/>
    </row>
    <row r="103" spans="1:9" ht="12.75">
      <c r="A103" s="16"/>
      <c r="B103" s="17"/>
      <c r="C103" s="13"/>
      <c r="D103" s="13"/>
      <c r="E103" s="13"/>
      <c r="F103" s="13"/>
      <c r="G103" s="13"/>
      <c r="H103" s="13"/>
      <c r="I103" s="13"/>
    </row>
    <row r="104" spans="1:9" ht="12.75">
      <c r="A104" s="16"/>
      <c r="B104" s="17"/>
      <c r="C104" s="13"/>
      <c r="D104" s="13"/>
      <c r="E104" s="13"/>
      <c r="F104" s="13"/>
      <c r="G104" s="13"/>
      <c r="H104" s="13"/>
      <c r="I104" s="13"/>
    </row>
    <row r="105" spans="1:9" ht="12.75">
      <c r="A105" s="16"/>
      <c r="B105" s="17"/>
      <c r="C105" s="13"/>
      <c r="D105" s="13"/>
      <c r="E105" s="13"/>
      <c r="F105" s="13"/>
      <c r="G105" s="13"/>
      <c r="H105" s="13"/>
      <c r="I105" s="13"/>
    </row>
    <row r="106" spans="1:9" ht="12.75">
      <c r="A106" s="16"/>
      <c r="B106" s="17"/>
      <c r="C106" s="13"/>
      <c r="D106" s="13"/>
      <c r="E106" s="13"/>
      <c r="F106" s="13"/>
      <c r="G106" s="13"/>
      <c r="H106" s="13"/>
      <c r="I106" s="13"/>
    </row>
    <row r="107" spans="1:9" ht="12.75">
      <c r="A107" s="16"/>
      <c r="B107" s="17"/>
      <c r="C107" s="13"/>
      <c r="D107" s="13"/>
      <c r="E107" s="13"/>
      <c r="F107" s="13"/>
      <c r="G107" s="13"/>
      <c r="H107" s="13"/>
      <c r="I107" s="13"/>
    </row>
    <row r="108" spans="1:9" ht="12.75">
      <c r="A108" s="16"/>
      <c r="B108" s="17"/>
      <c r="C108" s="13"/>
      <c r="D108" s="13"/>
      <c r="E108" s="13"/>
      <c r="F108" s="13"/>
      <c r="G108" s="13"/>
      <c r="H108" s="13"/>
      <c r="I108" s="13"/>
    </row>
    <row r="109" spans="1:9" ht="12.75">
      <c r="A109" s="16"/>
      <c r="B109" s="17"/>
      <c r="C109" s="13"/>
      <c r="D109" s="13"/>
      <c r="E109" s="13"/>
      <c r="F109" s="13"/>
      <c r="G109" s="13"/>
      <c r="H109" s="13"/>
      <c r="I109" s="13"/>
    </row>
    <row r="110" spans="1:9" ht="12.75">
      <c r="A110" s="16"/>
      <c r="B110" s="17"/>
      <c r="C110" s="13"/>
      <c r="D110" s="13"/>
      <c r="E110" s="13"/>
      <c r="F110" s="13"/>
      <c r="G110" s="13"/>
      <c r="H110" s="13"/>
      <c r="I110" s="13"/>
    </row>
    <row r="111" spans="1:9" ht="12.75">
      <c r="A111" s="16"/>
      <c r="B111" s="17"/>
      <c r="C111" s="13"/>
      <c r="D111" s="13"/>
      <c r="E111" s="13"/>
      <c r="F111" s="13"/>
      <c r="G111" s="13"/>
      <c r="H111" s="13"/>
      <c r="I111" s="13"/>
    </row>
    <row r="112" spans="1:9" ht="12.75">
      <c r="A112" s="16"/>
      <c r="B112" s="17"/>
      <c r="C112" s="13"/>
      <c r="D112" s="13"/>
      <c r="E112" s="13"/>
      <c r="F112" s="13"/>
      <c r="G112" s="13"/>
      <c r="H112" s="13"/>
      <c r="I112" s="13"/>
    </row>
    <row r="113" spans="1:9" ht="12.75">
      <c r="A113" s="16"/>
      <c r="B113" s="17"/>
      <c r="C113" s="13"/>
      <c r="D113" s="13"/>
      <c r="E113" s="13"/>
      <c r="F113" s="13"/>
      <c r="G113" s="13"/>
      <c r="H113" s="13"/>
      <c r="I113" s="13"/>
    </row>
    <row r="114" spans="1:9" ht="12.75">
      <c r="A114" s="16"/>
      <c r="B114" s="17"/>
      <c r="C114" s="13"/>
      <c r="D114" s="13"/>
      <c r="E114" s="13"/>
      <c r="F114" s="13"/>
      <c r="G114" s="13"/>
      <c r="H114" s="13"/>
      <c r="I114" s="13"/>
    </row>
    <row r="115" spans="1:9" ht="12.75">
      <c r="A115" s="16"/>
      <c r="B115" s="17"/>
      <c r="C115" s="13"/>
      <c r="D115" s="13"/>
      <c r="E115" s="13"/>
      <c r="F115" s="13"/>
      <c r="G115" s="13"/>
      <c r="H115" s="13"/>
      <c r="I115" s="13"/>
    </row>
    <row r="116" spans="1:9" ht="12.75">
      <c r="A116" s="16"/>
      <c r="B116" s="17"/>
      <c r="C116" s="13"/>
      <c r="D116" s="13"/>
      <c r="E116" s="13"/>
      <c r="F116" s="13"/>
      <c r="G116" s="13"/>
      <c r="H116" s="13"/>
      <c r="I116" s="13"/>
    </row>
    <row r="117" spans="1:9" ht="12.75">
      <c r="A117" s="16"/>
      <c r="B117" s="17"/>
      <c r="C117" s="13"/>
      <c r="D117" s="13"/>
      <c r="E117" s="13"/>
      <c r="F117" s="13"/>
      <c r="G117" s="13"/>
      <c r="H117" s="13"/>
      <c r="I117" s="13"/>
    </row>
  </sheetData>
  <sheetProtection/>
  <mergeCells count="16">
    <mergeCell ref="F1:G1"/>
    <mergeCell ref="F2:G2"/>
    <mergeCell ref="F4:G4"/>
    <mergeCell ref="A24:B24"/>
    <mergeCell ref="A7:G7"/>
    <mergeCell ref="A10:A11"/>
    <mergeCell ref="B10:B11"/>
    <mergeCell ref="A8:G8"/>
    <mergeCell ref="F5:G5"/>
    <mergeCell ref="R10:T10"/>
    <mergeCell ref="C10:E10"/>
    <mergeCell ref="L10:N10"/>
    <mergeCell ref="K10:K11"/>
    <mergeCell ref="H10:J10"/>
    <mergeCell ref="F10:G10"/>
    <mergeCell ref="O10:Q10"/>
  </mergeCells>
  <printOptions/>
  <pageMargins left="0.24" right="0.24" top="0.4724409448818898" bottom="0.3937007874015748" header="0" footer="0.1968503937007874"/>
  <pageSetup fitToHeight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17"/>
  <sheetViews>
    <sheetView zoomScaleSheetLayoutView="80" zoomScalePageLayoutView="0" workbookViewId="0" topLeftCell="A1">
      <selection activeCell="F2" sqref="F2:G2"/>
    </sheetView>
  </sheetViews>
  <sheetFormatPr defaultColWidth="9.00390625" defaultRowHeight="12.75"/>
  <cols>
    <col min="1" max="1" width="6.00390625" style="7" customWidth="1"/>
    <col min="2" max="2" width="58.375" style="8" customWidth="1"/>
    <col min="3" max="7" width="19.25390625" style="9" customWidth="1"/>
    <col min="8" max="8" width="9.25390625" style="9" bestFit="1" customWidth="1"/>
    <col min="9" max="16384" width="9.125" style="9" customWidth="1"/>
  </cols>
  <sheetData>
    <row r="1" spans="6:9" ht="28.5" customHeight="1">
      <c r="F1" s="77" t="s">
        <v>22</v>
      </c>
      <c r="G1" s="77"/>
      <c r="H1" s="30"/>
      <c r="I1" s="30"/>
    </row>
    <row r="2" spans="6:9" ht="14.25" customHeight="1">
      <c r="F2" s="77" t="s">
        <v>53</v>
      </c>
      <c r="G2" s="77"/>
      <c r="H2" s="30"/>
      <c r="I2" s="30"/>
    </row>
    <row r="3" spans="4:9" ht="13.5" customHeight="1">
      <c r="D3" s="38"/>
      <c r="E3" s="38"/>
      <c r="F3" s="38"/>
      <c r="G3" s="38"/>
      <c r="H3" s="30"/>
      <c r="I3" s="30"/>
    </row>
    <row r="4" spans="6:9" ht="27.75" customHeight="1">
      <c r="F4" s="77" t="s">
        <v>23</v>
      </c>
      <c r="G4" s="77"/>
      <c r="H4" s="30"/>
      <c r="I4" s="30"/>
    </row>
    <row r="5" spans="6:9" ht="14.25" customHeight="1">
      <c r="F5" s="77" t="s">
        <v>52</v>
      </c>
      <c r="G5" s="77"/>
      <c r="H5" s="30"/>
      <c r="I5" s="30"/>
    </row>
    <row r="6" spans="3:5" ht="21" customHeight="1">
      <c r="C6" s="30"/>
      <c r="D6" s="30"/>
      <c r="E6" s="25"/>
    </row>
    <row r="7" spans="1:7" ht="30.75" customHeight="1">
      <c r="A7" s="79" t="s">
        <v>27</v>
      </c>
      <c r="B7" s="79"/>
      <c r="C7" s="79"/>
      <c r="D7" s="79"/>
      <c r="E7" s="79"/>
      <c r="F7" s="79"/>
      <c r="G7" s="79"/>
    </row>
    <row r="8" spans="1:5" ht="16.5" customHeight="1">
      <c r="A8" s="10"/>
      <c r="B8" s="11"/>
      <c r="C8" s="12"/>
      <c r="D8" s="12"/>
      <c r="E8" s="12"/>
    </row>
    <row r="9" spans="1:21" s="15" customFormat="1" ht="12.75" customHeight="1">
      <c r="A9" s="83" t="s">
        <v>3</v>
      </c>
      <c r="B9" s="83" t="s">
        <v>0</v>
      </c>
      <c r="C9" s="75" t="s">
        <v>24</v>
      </c>
      <c r="D9" s="75"/>
      <c r="E9" s="75"/>
      <c r="F9" s="88" t="s">
        <v>26</v>
      </c>
      <c r="G9" s="89"/>
      <c r="H9" s="3"/>
      <c r="I9" s="3"/>
      <c r="J9" s="74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s="15" customFormat="1" ht="16.5" customHeight="1">
      <c r="A10" s="84"/>
      <c r="B10" s="84"/>
      <c r="C10" s="86" t="s">
        <v>9</v>
      </c>
      <c r="D10" s="86" t="s">
        <v>38</v>
      </c>
      <c r="E10" s="86" t="s">
        <v>1</v>
      </c>
      <c r="F10" s="86" t="s">
        <v>2</v>
      </c>
      <c r="G10" s="86" t="s">
        <v>1</v>
      </c>
      <c r="H10" s="3"/>
      <c r="I10" s="3"/>
      <c r="J10" s="7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15" customFormat="1" ht="42" customHeight="1">
      <c r="A11" s="85"/>
      <c r="B11" s="85"/>
      <c r="C11" s="87"/>
      <c r="D11" s="87"/>
      <c r="E11" s="87"/>
      <c r="F11" s="87"/>
      <c r="G11" s="87"/>
      <c r="H11" s="3"/>
      <c r="I11" s="3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15" customFormat="1" ht="18" customHeight="1">
      <c r="A12" s="24">
        <v>1</v>
      </c>
      <c r="B12" s="28" t="s">
        <v>4</v>
      </c>
      <c r="C12" s="37">
        <f>ROUND(40.06,2)</f>
        <v>40.06</v>
      </c>
      <c r="D12" s="37">
        <f>ROUND(44.96,2)</f>
        <v>44.96</v>
      </c>
      <c r="E12" s="37">
        <f>ROUND((C12*D12)/1000,2)</f>
        <v>1.8</v>
      </c>
      <c r="F12" s="37">
        <f>ROUND(C12,2)</f>
        <v>40.06</v>
      </c>
      <c r="G12" s="37">
        <f>ROUND(E12,2)</f>
        <v>1.8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/>
    </row>
    <row r="13" spans="1:21" s="15" customFormat="1" ht="18" customHeight="1">
      <c r="A13" s="24">
        <v>2</v>
      </c>
      <c r="B13" s="29" t="s">
        <v>17</v>
      </c>
      <c r="C13" s="37">
        <f>ROUND(19.08,2)</f>
        <v>19.08</v>
      </c>
      <c r="D13" s="37">
        <f aca="true" t="shared" si="0" ref="D13:D24">ROUND(44.96,2)</f>
        <v>44.96</v>
      </c>
      <c r="E13" s="37">
        <f aca="true" t="shared" si="1" ref="E13:E23">ROUND((C13*D13)/1000,2)</f>
        <v>0.86</v>
      </c>
      <c r="F13" s="37">
        <f aca="true" t="shared" si="2" ref="F13:F23">ROUND(C13,2)</f>
        <v>19.08</v>
      </c>
      <c r="G13" s="37">
        <f aca="true" t="shared" si="3" ref="G13:G23">ROUND(E13,2)</f>
        <v>0.86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6"/>
    </row>
    <row r="14" spans="1:21" s="15" customFormat="1" ht="18" customHeight="1">
      <c r="A14" s="24">
        <v>3</v>
      </c>
      <c r="B14" s="28" t="s">
        <v>10</v>
      </c>
      <c r="C14" s="37">
        <f>ROUND(11843.55,2)</f>
        <v>11843.55</v>
      </c>
      <c r="D14" s="37">
        <f t="shared" si="0"/>
        <v>44.96</v>
      </c>
      <c r="E14" s="37">
        <f>ROUND(532.5,2)</f>
        <v>532.5</v>
      </c>
      <c r="F14" s="37">
        <f t="shared" si="2"/>
        <v>11843.55</v>
      </c>
      <c r="G14" s="37">
        <f t="shared" si="3"/>
        <v>532.5</v>
      </c>
      <c r="H14" s="4"/>
      <c r="I14" s="2"/>
      <c r="J14" s="2"/>
      <c r="K14" s="2"/>
      <c r="L14" s="4"/>
      <c r="M14" s="2"/>
      <c r="N14" s="2"/>
      <c r="O14" s="4"/>
      <c r="P14" s="2"/>
      <c r="Q14" s="2"/>
      <c r="R14" s="4"/>
      <c r="S14" s="2"/>
      <c r="T14" s="2"/>
      <c r="U14" s="6"/>
    </row>
    <row r="15" spans="1:21" s="15" customFormat="1" ht="18" customHeight="1">
      <c r="A15" s="24">
        <v>4</v>
      </c>
      <c r="B15" s="28" t="s">
        <v>12</v>
      </c>
      <c r="C15" s="37">
        <f>ROUND(542.01,2)</f>
        <v>542.01</v>
      </c>
      <c r="D15" s="37">
        <f t="shared" si="0"/>
        <v>44.96</v>
      </c>
      <c r="E15" s="37">
        <f t="shared" si="1"/>
        <v>24.37</v>
      </c>
      <c r="F15" s="37">
        <f t="shared" si="2"/>
        <v>542.01</v>
      </c>
      <c r="G15" s="37">
        <f t="shared" si="3"/>
        <v>24.37</v>
      </c>
      <c r="H15" s="4"/>
      <c r="I15" s="2"/>
      <c r="J15" s="2"/>
      <c r="K15" s="2"/>
      <c r="L15" s="4"/>
      <c r="M15" s="2"/>
      <c r="N15" s="2"/>
      <c r="O15" s="4"/>
      <c r="P15" s="2"/>
      <c r="Q15" s="2"/>
      <c r="R15" s="4"/>
      <c r="S15" s="2"/>
      <c r="T15" s="2"/>
      <c r="U15" s="6"/>
    </row>
    <row r="16" spans="1:21" s="15" customFormat="1" ht="18" customHeight="1">
      <c r="A16" s="24">
        <v>5</v>
      </c>
      <c r="B16" s="27" t="s">
        <v>18</v>
      </c>
      <c r="C16" s="37">
        <f>ROUND(13480.16,2)</f>
        <v>13480.16</v>
      </c>
      <c r="D16" s="37">
        <f t="shared" si="0"/>
        <v>44.96</v>
      </c>
      <c r="E16" s="37">
        <f>ROUND(606.08,2)</f>
        <v>606.08</v>
      </c>
      <c r="F16" s="37">
        <f t="shared" si="2"/>
        <v>13480.16</v>
      </c>
      <c r="G16" s="37">
        <f t="shared" si="3"/>
        <v>606.08</v>
      </c>
      <c r="H16" s="4"/>
      <c r="I16" s="2"/>
      <c r="J16" s="2"/>
      <c r="K16" s="2"/>
      <c r="L16" s="4"/>
      <c r="M16" s="2"/>
      <c r="N16" s="2"/>
      <c r="O16" s="4"/>
      <c r="P16" s="2"/>
      <c r="Q16" s="2"/>
      <c r="R16" s="4"/>
      <c r="S16" s="2"/>
      <c r="T16" s="2"/>
      <c r="U16" s="6"/>
    </row>
    <row r="17" spans="1:21" s="15" customFormat="1" ht="18" customHeight="1">
      <c r="A17" s="24">
        <v>6</v>
      </c>
      <c r="B17" s="27" t="s">
        <v>19</v>
      </c>
      <c r="C17" s="37">
        <f>ROUND(628,2)</f>
        <v>628</v>
      </c>
      <c r="D17" s="37">
        <f t="shared" si="0"/>
        <v>44.96</v>
      </c>
      <c r="E17" s="37">
        <f>ROUND(28.24,2)</f>
        <v>28.24</v>
      </c>
      <c r="F17" s="37">
        <f t="shared" si="2"/>
        <v>628</v>
      </c>
      <c r="G17" s="37">
        <f t="shared" si="3"/>
        <v>28.24</v>
      </c>
      <c r="H17" s="4"/>
      <c r="I17" s="2"/>
      <c r="J17" s="2"/>
      <c r="K17" s="2"/>
      <c r="L17" s="4"/>
      <c r="M17" s="2"/>
      <c r="N17" s="2"/>
      <c r="O17" s="4"/>
      <c r="P17" s="2"/>
      <c r="Q17" s="2"/>
      <c r="R17" s="4"/>
      <c r="S17" s="2"/>
      <c r="T17" s="2"/>
      <c r="U17" s="6"/>
    </row>
    <row r="18" spans="1:21" s="15" customFormat="1" ht="18" customHeight="1">
      <c r="A18" s="24">
        <v>7</v>
      </c>
      <c r="B18" s="28" t="s">
        <v>14</v>
      </c>
      <c r="C18" s="37">
        <f>ROUND(18.47,2)</f>
        <v>18.47</v>
      </c>
      <c r="D18" s="37">
        <f t="shared" si="0"/>
        <v>44.96</v>
      </c>
      <c r="E18" s="37">
        <f t="shared" si="1"/>
        <v>0.83</v>
      </c>
      <c r="F18" s="37">
        <f t="shared" si="2"/>
        <v>18.47</v>
      </c>
      <c r="G18" s="37">
        <f t="shared" si="3"/>
        <v>0.83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6"/>
    </row>
    <row r="19" spans="1:21" s="15" customFormat="1" ht="18" customHeight="1">
      <c r="A19" s="24">
        <v>8</v>
      </c>
      <c r="B19" s="28" t="s">
        <v>15</v>
      </c>
      <c r="C19" s="37">
        <v>0</v>
      </c>
      <c r="D19" s="37">
        <v>0</v>
      </c>
      <c r="E19" s="37">
        <f t="shared" si="1"/>
        <v>0</v>
      </c>
      <c r="F19" s="37">
        <f t="shared" si="2"/>
        <v>0</v>
      </c>
      <c r="G19" s="37">
        <f t="shared" si="3"/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6"/>
    </row>
    <row r="20" spans="1:21" s="15" customFormat="1" ht="18" customHeight="1">
      <c r="A20" s="24">
        <v>9</v>
      </c>
      <c r="B20" s="28" t="s">
        <v>20</v>
      </c>
      <c r="C20" s="37">
        <f>ROUND(63.54,2)</f>
        <v>63.54</v>
      </c>
      <c r="D20" s="37">
        <f t="shared" si="0"/>
        <v>44.96</v>
      </c>
      <c r="E20" s="37">
        <f t="shared" si="1"/>
        <v>2.86</v>
      </c>
      <c r="F20" s="37">
        <f t="shared" si="2"/>
        <v>63.54</v>
      </c>
      <c r="G20" s="37">
        <f t="shared" si="3"/>
        <v>2.86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6"/>
    </row>
    <row r="21" spans="1:21" s="15" customFormat="1" ht="18" customHeight="1">
      <c r="A21" s="24">
        <v>10</v>
      </c>
      <c r="B21" s="28" t="s">
        <v>21</v>
      </c>
      <c r="C21" s="37">
        <f>ROUND(1268.36,2)</f>
        <v>1268.36</v>
      </c>
      <c r="D21" s="37">
        <f t="shared" si="0"/>
        <v>44.96</v>
      </c>
      <c r="E21" s="37">
        <f>ROUND(57.02,2)</f>
        <v>57.02</v>
      </c>
      <c r="F21" s="37">
        <f t="shared" si="2"/>
        <v>1268.36</v>
      </c>
      <c r="G21" s="37">
        <f t="shared" si="3"/>
        <v>57.02</v>
      </c>
      <c r="H21" s="4"/>
      <c r="I21" s="2"/>
      <c r="J21" s="2"/>
      <c r="K21" s="2"/>
      <c r="L21" s="4"/>
      <c r="M21" s="2"/>
      <c r="N21" s="2"/>
      <c r="O21" s="4"/>
      <c r="P21" s="2"/>
      <c r="Q21" s="2"/>
      <c r="R21" s="4"/>
      <c r="S21" s="2"/>
      <c r="T21" s="2"/>
      <c r="U21" s="6"/>
    </row>
    <row r="22" spans="1:21" s="15" customFormat="1" ht="18" customHeight="1">
      <c r="A22" s="24">
        <v>11</v>
      </c>
      <c r="B22" s="28" t="s">
        <v>13</v>
      </c>
      <c r="C22" s="37">
        <f>ROUND(9.73,2)</f>
        <v>9.73</v>
      </c>
      <c r="D22" s="37">
        <f t="shared" si="0"/>
        <v>44.96</v>
      </c>
      <c r="E22" s="37">
        <f t="shared" si="1"/>
        <v>0.44</v>
      </c>
      <c r="F22" s="37">
        <f t="shared" si="2"/>
        <v>9.73</v>
      </c>
      <c r="G22" s="37">
        <f t="shared" si="3"/>
        <v>0.44</v>
      </c>
      <c r="H22" s="4"/>
      <c r="I22" s="2"/>
      <c r="J22" s="2"/>
      <c r="K22" s="2"/>
      <c r="L22" s="4"/>
      <c r="M22" s="2"/>
      <c r="N22" s="2"/>
      <c r="O22" s="4"/>
      <c r="P22" s="2"/>
      <c r="Q22" s="2"/>
      <c r="R22" s="4"/>
      <c r="S22" s="2"/>
      <c r="T22" s="2"/>
      <c r="U22" s="6"/>
    </row>
    <row r="23" spans="1:21" s="15" customFormat="1" ht="18" customHeight="1">
      <c r="A23" s="24">
        <v>12</v>
      </c>
      <c r="B23" s="28" t="s">
        <v>6</v>
      </c>
      <c r="C23" s="37">
        <f>ROUND(340.12,2)</f>
        <v>340.12</v>
      </c>
      <c r="D23" s="37">
        <f t="shared" si="0"/>
        <v>44.96</v>
      </c>
      <c r="E23" s="37">
        <f t="shared" si="1"/>
        <v>15.29</v>
      </c>
      <c r="F23" s="37">
        <f t="shared" si="2"/>
        <v>340.12</v>
      </c>
      <c r="G23" s="37">
        <f t="shared" si="3"/>
        <v>15.29</v>
      </c>
      <c r="H23" s="4"/>
      <c r="I23" s="2"/>
      <c r="J23" s="2"/>
      <c r="K23" s="2"/>
      <c r="L23" s="4"/>
      <c r="M23" s="2"/>
      <c r="N23" s="2"/>
      <c r="O23" s="4"/>
      <c r="P23" s="2"/>
      <c r="Q23" s="2"/>
      <c r="R23" s="4"/>
      <c r="S23" s="2"/>
      <c r="T23" s="2"/>
      <c r="U23" s="6"/>
    </row>
    <row r="24" spans="1:21" s="15" customFormat="1" ht="12.75">
      <c r="A24" s="81" t="s">
        <v>5</v>
      </c>
      <c r="B24" s="82"/>
      <c r="C24" s="37">
        <f>ROUND(SUM(C12:C23),2)</f>
        <v>28253.08</v>
      </c>
      <c r="D24" s="37">
        <f t="shared" si="0"/>
        <v>44.96</v>
      </c>
      <c r="E24" s="37">
        <f>ROUND(SUM(E12:E23),2)</f>
        <v>1270.29</v>
      </c>
      <c r="F24" s="37">
        <f>ROUND(SUM(F12:F23),2)</f>
        <v>28253.08</v>
      </c>
      <c r="G24" s="37">
        <f>ROUND(SUM(G12:G23),2)</f>
        <v>1270.29</v>
      </c>
      <c r="H24" s="6"/>
      <c r="I24" s="2"/>
      <c r="J24" s="2"/>
      <c r="K24" s="2"/>
      <c r="L24" s="6"/>
      <c r="M24" s="2"/>
      <c r="N24" s="2"/>
      <c r="O24" s="6"/>
      <c r="P24" s="2"/>
      <c r="Q24" s="2"/>
      <c r="R24" s="6"/>
      <c r="S24" s="2"/>
      <c r="T24" s="2"/>
      <c r="U24" s="6"/>
    </row>
    <row r="25" spans="1:20" ht="12.75">
      <c r="A25" s="10"/>
      <c r="B25" s="11"/>
      <c r="C25" s="12"/>
      <c r="D25" s="12"/>
      <c r="E25" s="12"/>
      <c r="F25" s="12"/>
      <c r="G25" s="14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12.75">
      <c r="A26" s="10"/>
      <c r="B26" s="11"/>
      <c r="C26" s="12"/>
      <c r="D26" s="12"/>
      <c r="E26" s="12"/>
      <c r="F26" s="31"/>
      <c r="G26" s="1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2.75">
      <c r="A27" s="10"/>
      <c r="B27" s="11"/>
      <c r="C27" s="12"/>
      <c r="D27" s="12"/>
      <c r="E27" s="12"/>
      <c r="F27" s="31"/>
      <c r="G27" s="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2.75">
      <c r="A28" s="10"/>
      <c r="B28" s="16"/>
      <c r="C28" s="31"/>
      <c r="D28" s="31"/>
      <c r="E28" s="31"/>
      <c r="F28" s="31"/>
      <c r="G28" s="1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12.75">
      <c r="A29" s="10"/>
      <c r="B29" s="11"/>
      <c r="C29" s="12"/>
      <c r="D29" s="12"/>
      <c r="E29" s="12"/>
      <c r="F29" s="12"/>
      <c r="G29" s="14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12.75">
      <c r="A30" s="10"/>
      <c r="B30" s="11"/>
      <c r="C30" s="12"/>
      <c r="D30" s="31"/>
      <c r="E30" s="12"/>
      <c r="F30" s="36"/>
      <c r="G30" s="36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7:20" ht="12.75"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6:20" ht="12.75"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6:20" ht="12.75"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6:20" ht="12.75"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6:20" ht="12.75"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6:20" ht="12.75"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6:20" ht="12.75"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6:20" ht="12.75"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6:20" ht="12.75"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6:20" ht="12.75"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6:20" ht="12.75"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2.75">
      <c r="A42" s="16"/>
      <c r="B42" s="17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12.75">
      <c r="A43" s="16"/>
      <c r="B43" s="17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2.75">
      <c r="A44" s="16"/>
      <c r="B44" s="17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2.75">
      <c r="A45" s="16"/>
      <c r="B45" s="17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2.75">
      <c r="A46" s="16"/>
      <c r="B46" s="17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2.75" customHeight="1">
      <c r="A47" s="18"/>
      <c r="B47" s="19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2.75">
      <c r="A48" s="18"/>
      <c r="B48" s="19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12.75">
      <c r="A49" s="18"/>
      <c r="B49" s="19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12.75">
      <c r="A50" s="18"/>
      <c r="B50" s="19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2.75">
      <c r="A51" s="16"/>
      <c r="B51" s="20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3.5">
      <c r="A52" s="16"/>
      <c r="B52" s="21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13.5">
      <c r="A53" s="16"/>
      <c r="B53" s="21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2.75">
      <c r="A54" s="16"/>
      <c r="B54" s="2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2.75">
      <c r="A55" s="16"/>
      <c r="B55" s="17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2.75">
      <c r="A56" s="16"/>
      <c r="B56" s="17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ht="12.75">
      <c r="A57" s="16"/>
      <c r="B57" s="17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12.75">
      <c r="A58" s="16"/>
      <c r="B58" s="2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ht="12.75">
      <c r="A59" s="16"/>
      <c r="B59" s="17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7" ht="12.75">
      <c r="A60" s="18"/>
      <c r="B60" s="19"/>
      <c r="C60" s="13"/>
      <c r="D60" s="13"/>
      <c r="E60" s="13"/>
      <c r="F60" s="13"/>
      <c r="G60" s="13"/>
    </row>
    <row r="61" spans="1:7" ht="12.75">
      <c r="A61" s="16"/>
      <c r="B61" s="20"/>
      <c r="C61" s="13"/>
      <c r="D61" s="13"/>
      <c r="E61" s="13"/>
      <c r="F61" s="13"/>
      <c r="G61" s="13"/>
    </row>
    <row r="62" spans="1:7" ht="13.5">
      <c r="A62" s="16"/>
      <c r="B62" s="21"/>
      <c r="C62" s="13"/>
      <c r="D62" s="13"/>
      <c r="E62" s="13"/>
      <c r="F62" s="13"/>
      <c r="G62" s="13"/>
    </row>
    <row r="63" spans="1:7" ht="13.5">
      <c r="A63" s="16"/>
      <c r="B63" s="21"/>
      <c r="C63" s="13"/>
      <c r="D63" s="13"/>
      <c r="E63" s="13"/>
      <c r="F63" s="13"/>
      <c r="G63" s="13"/>
    </row>
    <row r="64" spans="1:7" ht="12.75">
      <c r="A64" s="16"/>
      <c r="B64" s="23"/>
      <c r="C64" s="13"/>
      <c r="D64" s="13"/>
      <c r="E64" s="13"/>
      <c r="F64" s="13"/>
      <c r="G64" s="13"/>
    </row>
    <row r="65" spans="1:7" ht="12.75">
      <c r="A65" s="16"/>
      <c r="B65" s="17"/>
      <c r="C65" s="13"/>
      <c r="D65" s="13"/>
      <c r="E65" s="13"/>
      <c r="F65" s="13"/>
      <c r="G65" s="13"/>
    </row>
    <row r="66" spans="1:7" ht="12.75">
      <c r="A66" s="16"/>
      <c r="B66" s="17"/>
      <c r="C66" s="13"/>
      <c r="D66" s="13"/>
      <c r="E66" s="13"/>
      <c r="F66" s="13"/>
      <c r="G66" s="13"/>
    </row>
    <row r="67" spans="1:7" ht="12.75">
      <c r="A67" s="16"/>
      <c r="B67" s="17"/>
      <c r="C67" s="13"/>
      <c r="D67" s="13"/>
      <c r="E67" s="13"/>
      <c r="F67" s="13"/>
      <c r="G67" s="13"/>
    </row>
    <row r="68" spans="1:7" ht="12.75">
      <c r="A68" s="16"/>
      <c r="B68" s="23"/>
      <c r="C68" s="13"/>
      <c r="D68" s="13"/>
      <c r="E68" s="13"/>
      <c r="F68" s="13"/>
      <c r="G68" s="13"/>
    </row>
    <row r="69" spans="1:7" ht="12.75">
      <c r="A69" s="16"/>
      <c r="B69" s="17"/>
      <c r="C69" s="13"/>
      <c r="D69" s="13"/>
      <c r="E69" s="13"/>
      <c r="F69" s="13"/>
      <c r="G69" s="13"/>
    </row>
    <row r="70" spans="1:7" ht="12.75">
      <c r="A70" s="16"/>
      <c r="B70" s="17"/>
      <c r="C70" s="13"/>
      <c r="D70" s="13"/>
      <c r="E70" s="13"/>
      <c r="F70" s="13"/>
      <c r="G70" s="13"/>
    </row>
    <row r="71" spans="1:7" ht="12.75">
      <c r="A71" s="16"/>
      <c r="B71" s="17"/>
      <c r="C71" s="13"/>
      <c r="D71" s="13"/>
      <c r="E71" s="13"/>
      <c r="F71" s="13"/>
      <c r="G71" s="13"/>
    </row>
    <row r="72" spans="1:7" ht="12.75">
      <c r="A72" s="16"/>
      <c r="B72" s="17"/>
      <c r="C72" s="13"/>
      <c r="D72" s="13"/>
      <c r="E72" s="13"/>
      <c r="F72" s="13"/>
      <c r="G72" s="13"/>
    </row>
    <row r="73" spans="1:7" ht="12.75">
      <c r="A73" s="16"/>
      <c r="B73" s="17"/>
      <c r="C73" s="13"/>
      <c r="D73" s="13"/>
      <c r="E73" s="13"/>
      <c r="F73" s="13"/>
      <c r="G73" s="13"/>
    </row>
    <row r="74" spans="1:7" ht="12.75">
      <c r="A74" s="16"/>
      <c r="B74" s="17"/>
      <c r="C74" s="13"/>
      <c r="D74" s="13"/>
      <c r="E74" s="13"/>
      <c r="F74" s="13"/>
      <c r="G74" s="13"/>
    </row>
    <row r="75" spans="1:7" ht="12.75">
      <c r="A75" s="16"/>
      <c r="B75" s="17"/>
      <c r="C75" s="13"/>
      <c r="D75" s="13"/>
      <c r="E75" s="13"/>
      <c r="F75" s="13"/>
      <c r="G75" s="13"/>
    </row>
    <row r="76" spans="1:7" ht="12.75">
      <c r="A76" s="16"/>
      <c r="B76" s="17"/>
      <c r="C76" s="13"/>
      <c r="D76" s="13"/>
      <c r="E76" s="13"/>
      <c r="F76" s="13"/>
      <c r="G76" s="13"/>
    </row>
    <row r="77" spans="1:7" ht="12.75">
      <c r="A77" s="16"/>
      <c r="B77" s="17"/>
      <c r="C77" s="13"/>
      <c r="D77" s="13"/>
      <c r="E77" s="13"/>
      <c r="F77" s="13"/>
      <c r="G77" s="13"/>
    </row>
    <row r="78" spans="1:7" ht="12.75">
      <c r="A78" s="16"/>
      <c r="B78" s="17"/>
      <c r="C78" s="13"/>
      <c r="D78" s="13"/>
      <c r="E78" s="13"/>
      <c r="F78" s="13"/>
      <c r="G78" s="13"/>
    </row>
    <row r="79" spans="1:7" ht="12.75">
      <c r="A79" s="16"/>
      <c r="B79" s="17"/>
      <c r="C79" s="13"/>
      <c r="D79" s="13"/>
      <c r="E79" s="13"/>
      <c r="F79" s="13"/>
      <c r="G79" s="13"/>
    </row>
    <row r="80" spans="1:7" ht="12.75">
      <c r="A80" s="16"/>
      <c r="B80" s="17"/>
      <c r="C80" s="13"/>
      <c r="D80" s="13"/>
      <c r="E80" s="13"/>
      <c r="F80" s="13"/>
      <c r="G80" s="13"/>
    </row>
    <row r="81" spans="1:7" ht="12.75">
      <c r="A81" s="16"/>
      <c r="B81" s="17"/>
      <c r="C81" s="13"/>
      <c r="D81" s="13"/>
      <c r="E81" s="13"/>
      <c r="F81" s="13"/>
      <c r="G81" s="13"/>
    </row>
    <row r="82" spans="1:7" ht="12.75">
      <c r="A82" s="16"/>
      <c r="B82" s="17"/>
      <c r="C82" s="13"/>
      <c r="D82" s="13"/>
      <c r="E82" s="13"/>
      <c r="F82" s="13"/>
      <c r="G82" s="13"/>
    </row>
    <row r="83" spans="1:7" ht="12.75">
      <c r="A83" s="16"/>
      <c r="B83" s="17"/>
      <c r="C83" s="13"/>
      <c r="D83" s="13"/>
      <c r="E83" s="13"/>
      <c r="F83" s="13"/>
      <c r="G83" s="13"/>
    </row>
    <row r="84" spans="1:7" ht="12.75">
      <c r="A84" s="16"/>
      <c r="B84" s="17"/>
      <c r="C84" s="13"/>
      <c r="D84" s="13"/>
      <c r="E84" s="13"/>
      <c r="F84" s="13"/>
      <c r="G84" s="13"/>
    </row>
    <row r="85" spans="1:7" ht="12.75">
      <c r="A85" s="16"/>
      <c r="B85" s="17"/>
      <c r="C85" s="13"/>
      <c r="D85" s="13"/>
      <c r="E85" s="13"/>
      <c r="F85" s="13"/>
      <c r="G85" s="13"/>
    </row>
    <row r="86" spans="1:7" ht="12.75">
      <c r="A86" s="16"/>
      <c r="B86" s="17"/>
      <c r="C86" s="13"/>
      <c r="D86" s="13"/>
      <c r="E86" s="13"/>
      <c r="F86" s="13"/>
      <c r="G86" s="13"/>
    </row>
    <row r="87" spans="1:7" ht="12.75">
      <c r="A87" s="16"/>
      <c r="B87" s="17"/>
      <c r="C87" s="13"/>
      <c r="D87" s="13"/>
      <c r="E87" s="13"/>
      <c r="F87" s="13"/>
      <c r="G87" s="13"/>
    </row>
    <row r="88" spans="1:7" ht="12.75">
      <c r="A88" s="16"/>
      <c r="B88" s="17"/>
      <c r="C88" s="13"/>
      <c r="D88" s="13"/>
      <c r="E88" s="13"/>
      <c r="F88" s="13"/>
      <c r="G88" s="13"/>
    </row>
    <row r="89" spans="1:7" ht="12.75">
      <c r="A89" s="16"/>
      <c r="B89" s="17"/>
      <c r="C89" s="13"/>
      <c r="D89" s="13"/>
      <c r="E89" s="13"/>
      <c r="F89" s="13"/>
      <c r="G89" s="13"/>
    </row>
    <row r="90" spans="1:7" ht="12.75">
      <c r="A90" s="16"/>
      <c r="B90" s="17"/>
      <c r="C90" s="13"/>
      <c r="D90" s="13"/>
      <c r="E90" s="13"/>
      <c r="F90" s="13"/>
      <c r="G90" s="13"/>
    </row>
    <row r="91" spans="1:7" ht="12.75">
      <c r="A91" s="16"/>
      <c r="B91" s="17"/>
      <c r="C91" s="13"/>
      <c r="D91" s="13"/>
      <c r="E91" s="13"/>
      <c r="F91" s="13"/>
      <c r="G91" s="13"/>
    </row>
    <row r="92" spans="1:7" ht="12.75">
      <c r="A92" s="16"/>
      <c r="B92" s="17"/>
      <c r="C92" s="13"/>
      <c r="D92" s="13"/>
      <c r="E92" s="13"/>
      <c r="F92" s="13"/>
      <c r="G92" s="13"/>
    </row>
    <row r="93" spans="1:7" ht="12.75">
      <c r="A93" s="16"/>
      <c r="B93" s="17"/>
      <c r="C93" s="13"/>
      <c r="D93" s="13"/>
      <c r="E93" s="13"/>
      <c r="F93" s="13"/>
      <c r="G93" s="13"/>
    </row>
    <row r="94" spans="1:7" ht="12.75">
      <c r="A94" s="16"/>
      <c r="B94" s="17"/>
      <c r="C94" s="13"/>
      <c r="D94" s="13"/>
      <c r="E94" s="13"/>
      <c r="F94" s="13"/>
      <c r="G94" s="13"/>
    </row>
    <row r="95" spans="1:7" ht="12.75">
      <c r="A95" s="16"/>
      <c r="B95" s="17"/>
      <c r="C95" s="13"/>
      <c r="D95" s="13"/>
      <c r="E95" s="13"/>
      <c r="F95" s="13"/>
      <c r="G95" s="13"/>
    </row>
    <row r="96" spans="1:7" ht="12.75">
      <c r="A96" s="16"/>
      <c r="B96" s="17"/>
      <c r="C96" s="13"/>
      <c r="D96" s="13"/>
      <c r="E96" s="13"/>
      <c r="F96" s="13"/>
      <c r="G96" s="13"/>
    </row>
    <row r="97" spans="1:7" ht="12.75">
      <c r="A97" s="16"/>
      <c r="B97" s="17"/>
      <c r="C97" s="13"/>
      <c r="D97" s="13"/>
      <c r="E97" s="13"/>
      <c r="F97" s="13"/>
      <c r="G97" s="13"/>
    </row>
    <row r="98" spans="1:7" ht="12.75">
      <c r="A98" s="16"/>
      <c r="B98" s="17"/>
      <c r="C98" s="13"/>
      <c r="D98" s="13"/>
      <c r="E98" s="13"/>
      <c r="F98" s="13"/>
      <c r="G98" s="13"/>
    </row>
    <row r="99" spans="1:7" ht="12.75">
      <c r="A99" s="16"/>
      <c r="B99" s="17"/>
      <c r="C99" s="13"/>
      <c r="D99" s="13"/>
      <c r="E99" s="13"/>
      <c r="F99" s="13"/>
      <c r="G99" s="13"/>
    </row>
    <row r="100" spans="1:7" ht="12.75">
      <c r="A100" s="16"/>
      <c r="B100" s="17"/>
      <c r="C100" s="13"/>
      <c r="D100" s="13"/>
      <c r="E100" s="13"/>
      <c r="F100" s="13"/>
      <c r="G100" s="13"/>
    </row>
    <row r="101" spans="1:7" ht="12.75">
      <c r="A101" s="16"/>
      <c r="B101" s="17"/>
      <c r="C101" s="13"/>
      <c r="D101" s="13"/>
      <c r="E101" s="13"/>
      <c r="F101" s="13"/>
      <c r="G101" s="13"/>
    </row>
    <row r="102" spans="1:7" ht="12.75">
      <c r="A102" s="16"/>
      <c r="B102" s="17"/>
      <c r="C102" s="13"/>
      <c r="D102" s="13"/>
      <c r="E102" s="13"/>
      <c r="F102" s="13"/>
      <c r="G102" s="13"/>
    </row>
    <row r="103" spans="1:7" ht="12.75">
      <c r="A103" s="16"/>
      <c r="B103" s="17"/>
      <c r="C103" s="13"/>
      <c r="D103" s="13"/>
      <c r="E103" s="13"/>
      <c r="F103" s="13"/>
      <c r="G103" s="13"/>
    </row>
    <row r="104" spans="1:7" ht="12.75">
      <c r="A104" s="16"/>
      <c r="B104" s="17"/>
      <c r="C104" s="13"/>
      <c r="D104" s="13"/>
      <c r="E104" s="13"/>
      <c r="F104" s="13"/>
      <c r="G104" s="13"/>
    </row>
    <row r="105" spans="1:7" ht="12.75">
      <c r="A105" s="16"/>
      <c r="B105" s="17"/>
      <c r="C105" s="13"/>
      <c r="D105" s="13"/>
      <c r="E105" s="13"/>
      <c r="F105" s="13"/>
      <c r="G105" s="13"/>
    </row>
    <row r="106" spans="1:7" ht="12.75">
      <c r="A106" s="16"/>
      <c r="B106" s="17"/>
      <c r="C106" s="13"/>
      <c r="D106" s="13"/>
      <c r="E106" s="13"/>
      <c r="F106" s="13"/>
      <c r="G106" s="13"/>
    </row>
    <row r="107" spans="1:7" ht="12.75">
      <c r="A107" s="16"/>
      <c r="B107" s="17"/>
      <c r="C107" s="13"/>
      <c r="D107" s="13"/>
      <c r="E107" s="13"/>
      <c r="F107" s="13"/>
      <c r="G107" s="13"/>
    </row>
    <row r="108" spans="1:7" ht="12.75">
      <c r="A108" s="16"/>
      <c r="B108" s="17"/>
      <c r="C108" s="13"/>
      <c r="D108" s="13"/>
      <c r="E108" s="13"/>
      <c r="F108" s="13"/>
      <c r="G108" s="13"/>
    </row>
    <row r="109" spans="1:7" ht="12.75">
      <c r="A109" s="16"/>
      <c r="B109" s="17"/>
      <c r="C109" s="13"/>
      <c r="D109" s="13"/>
      <c r="E109" s="13"/>
      <c r="F109" s="13"/>
      <c r="G109" s="13"/>
    </row>
    <row r="110" spans="1:7" ht="12.75">
      <c r="A110" s="16"/>
      <c r="B110" s="17"/>
      <c r="C110" s="13"/>
      <c r="D110" s="13"/>
      <c r="E110" s="13"/>
      <c r="F110" s="13"/>
      <c r="G110" s="13"/>
    </row>
    <row r="111" spans="1:7" ht="12.75">
      <c r="A111" s="16"/>
      <c r="B111" s="17"/>
      <c r="C111" s="13"/>
      <c r="D111" s="13"/>
      <c r="E111" s="13"/>
      <c r="F111" s="13"/>
      <c r="G111" s="13"/>
    </row>
    <row r="112" spans="1:7" ht="12.75">
      <c r="A112" s="16"/>
      <c r="B112" s="17"/>
      <c r="C112" s="13"/>
      <c r="D112" s="13"/>
      <c r="E112" s="13"/>
      <c r="F112" s="13"/>
      <c r="G112" s="13"/>
    </row>
    <row r="113" spans="1:7" ht="12.75">
      <c r="A113" s="16"/>
      <c r="B113" s="17"/>
      <c r="C113" s="13"/>
      <c r="D113" s="13"/>
      <c r="E113" s="13"/>
      <c r="F113" s="13"/>
      <c r="G113" s="13"/>
    </row>
    <row r="114" spans="1:7" ht="12.75">
      <c r="A114" s="16"/>
      <c r="B114" s="17"/>
      <c r="C114" s="13"/>
      <c r="D114" s="13"/>
      <c r="E114" s="13"/>
      <c r="F114" s="13"/>
      <c r="G114" s="13"/>
    </row>
    <row r="115" spans="1:7" ht="12.75">
      <c r="A115" s="16"/>
      <c r="B115" s="17"/>
      <c r="C115" s="13"/>
      <c r="D115" s="13"/>
      <c r="E115" s="13"/>
      <c r="F115" s="13"/>
      <c r="G115" s="13"/>
    </row>
    <row r="116" spans="1:7" ht="12.75">
      <c r="A116" s="16"/>
      <c r="B116" s="17"/>
      <c r="C116" s="13"/>
      <c r="D116" s="13"/>
      <c r="E116" s="13"/>
      <c r="F116" s="13"/>
      <c r="G116" s="13"/>
    </row>
    <row r="117" spans="1:7" ht="12.75">
      <c r="A117" s="16"/>
      <c r="B117" s="17"/>
      <c r="C117" s="13"/>
      <c r="D117" s="13"/>
      <c r="E117" s="13"/>
      <c r="F117" s="13"/>
      <c r="G117" s="13"/>
    </row>
  </sheetData>
  <sheetProtection/>
  <mergeCells count="16">
    <mergeCell ref="G10:G11"/>
    <mergeCell ref="A7:G7"/>
    <mergeCell ref="F1:G1"/>
    <mergeCell ref="F2:G2"/>
    <mergeCell ref="F4:G4"/>
    <mergeCell ref="F5:G5"/>
    <mergeCell ref="J9:J10"/>
    <mergeCell ref="A24:B24"/>
    <mergeCell ref="A9:A11"/>
    <mergeCell ref="B9:B11"/>
    <mergeCell ref="C10:C11"/>
    <mergeCell ref="D10:D11"/>
    <mergeCell ref="E10:E11"/>
    <mergeCell ref="C9:E9"/>
    <mergeCell ref="F9:G9"/>
    <mergeCell ref="F10:F11"/>
  </mergeCells>
  <printOptions/>
  <pageMargins left="0.24" right="0.24" top="0.4724409448818898" bottom="0.3937007874015748" header="0" footer="0.1968503937007874"/>
  <pageSetup fitToHeight="2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V117"/>
  <sheetViews>
    <sheetView zoomScaleSheetLayoutView="80" zoomScalePageLayoutView="0" workbookViewId="0" topLeftCell="A1">
      <selection activeCell="G2" sqref="G2:H2"/>
    </sheetView>
  </sheetViews>
  <sheetFormatPr defaultColWidth="9.00390625" defaultRowHeight="12.75"/>
  <cols>
    <col min="1" max="1" width="6.00390625" style="7" customWidth="1"/>
    <col min="2" max="2" width="46.25390625" style="8" customWidth="1"/>
    <col min="3" max="8" width="17.375" style="9" customWidth="1"/>
    <col min="9" max="9" width="9.25390625" style="9" bestFit="1" customWidth="1"/>
    <col min="10" max="16384" width="9.125" style="9" customWidth="1"/>
  </cols>
  <sheetData>
    <row r="1" spans="5:9" ht="28.5" customHeight="1">
      <c r="E1" s="30"/>
      <c r="G1" s="77" t="s">
        <v>23</v>
      </c>
      <c r="H1" s="77"/>
      <c r="I1" s="30"/>
    </row>
    <row r="2" spans="5:9" ht="14.25" customHeight="1">
      <c r="E2" s="30"/>
      <c r="G2" s="77" t="s">
        <v>53</v>
      </c>
      <c r="H2" s="77"/>
      <c r="I2" s="30"/>
    </row>
    <row r="3" spans="4:9" ht="14.25" customHeight="1">
      <c r="D3" s="38"/>
      <c r="E3" s="38"/>
      <c r="F3" s="38"/>
      <c r="G3" s="38"/>
      <c r="H3" s="30"/>
      <c r="I3" s="30"/>
    </row>
    <row r="4" spans="5:9" ht="30.75" customHeight="1">
      <c r="E4" s="30"/>
      <c r="G4" s="77" t="s">
        <v>39</v>
      </c>
      <c r="H4" s="77"/>
      <c r="I4" s="30"/>
    </row>
    <row r="5" spans="5:9" ht="14.25" customHeight="1">
      <c r="E5" s="30"/>
      <c r="G5" s="77" t="s">
        <v>52</v>
      </c>
      <c r="H5" s="77"/>
      <c r="I5" s="30"/>
    </row>
    <row r="6" ht="21" customHeight="1">
      <c r="C6" s="25"/>
    </row>
    <row r="7" spans="1:8" ht="19.5" customHeight="1">
      <c r="A7" s="79" t="s">
        <v>31</v>
      </c>
      <c r="B7" s="79"/>
      <c r="C7" s="79"/>
      <c r="D7" s="79"/>
      <c r="E7" s="79"/>
      <c r="F7" s="79"/>
      <c r="G7" s="79"/>
      <c r="H7" s="79"/>
    </row>
    <row r="8" spans="1:6" ht="16.5" customHeight="1">
      <c r="A8" s="10"/>
      <c r="B8" s="11"/>
      <c r="C8" s="12"/>
      <c r="D8" s="12"/>
      <c r="E8" s="12"/>
      <c r="F8" s="12"/>
    </row>
    <row r="9" spans="1:22" s="15" customFormat="1" ht="12.75" customHeight="1">
      <c r="A9" s="83" t="s">
        <v>3</v>
      </c>
      <c r="B9" s="83" t="s">
        <v>0</v>
      </c>
      <c r="C9" s="75" t="s">
        <v>25</v>
      </c>
      <c r="D9" s="75"/>
      <c r="E9" s="75"/>
      <c r="F9" s="75"/>
      <c r="G9" s="88" t="s">
        <v>26</v>
      </c>
      <c r="H9" s="89"/>
      <c r="I9" s="3"/>
      <c r="J9" s="3"/>
      <c r="K9" s="74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s="15" customFormat="1" ht="16.5" customHeight="1">
      <c r="A10" s="84"/>
      <c r="B10" s="84"/>
      <c r="C10" s="86" t="s">
        <v>9</v>
      </c>
      <c r="D10" s="88" t="s">
        <v>38</v>
      </c>
      <c r="E10" s="89"/>
      <c r="F10" s="86" t="s">
        <v>1</v>
      </c>
      <c r="G10" s="86" t="s">
        <v>2</v>
      </c>
      <c r="H10" s="86" t="s">
        <v>1</v>
      </c>
      <c r="I10" s="3"/>
      <c r="J10" s="3"/>
      <c r="K10" s="74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s="15" customFormat="1" ht="42" customHeight="1">
      <c r="A11" s="85"/>
      <c r="B11" s="85"/>
      <c r="C11" s="87"/>
      <c r="D11" s="26" t="s">
        <v>32</v>
      </c>
      <c r="E11" s="26" t="s">
        <v>33</v>
      </c>
      <c r="F11" s="87"/>
      <c r="G11" s="87"/>
      <c r="H11" s="87"/>
      <c r="I11" s="3"/>
      <c r="J11" s="3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s="15" customFormat="1" ht="12.75">
      <c r="A12" s="24">
        <v>1</v>
      </c>
      <c r="B12" s="28" t="s">
        <v>4</v>
      </c>
      <c r="C12" s="37">
        <f>ROUND(336.3,2)</f>
        <v>336.3</v>
      </c>
      <c r="D12" s="37">
        <f>ROUND(48.63,2)</f>
        <v>48.63</v>
      </c>
      <c r="E12" s="37">
        <f>ROUND(43.73,2)</f>
        <v>43.73</v>
      </c>
      <c r="F12" s="37">
        <f>ROUND((C12*(D12+E12))/1000,2)</f>
        <v>31.06</v>
      </c>
      <c r="G12" s="37">
        <f>ROUND(C12,2)</f>
        <v>336.3</v>
      </c>
      <c r="H12" s="37">
        <f>ROUND(F12,2)</f>
        <v>31.06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</row>
    <row r="13" spans="1:22" s="15" customFormat="1" ht="25.5">
      <c r="A13" s="24">
        <v>2</v>
      </c>
      <c r="B13" s="29" t="s">
        <v>17</v>
      </c>
      <c r="C13" s="37">
        <f>ROUND(12.91,2)</f>
        <v>12.91</v>
      </c>
      <c r="D13" s="37">
        <f aca="true" t="shared" si="0" ref="D13:D23">ROUND(48.63,2)</f>
        <v>48.63</v>
      </c>
      <c r="E13" s="37">
        <f aca="true" t="shared" si="1" ref="E13:E24">ROUND(43.73,2)</f>
        <v>43.73</v>
      </c>
      <c r="F13" s="37">
        <f>ROUND((C13*(D13+E13))/1000,2)</f>
        <v>1.19</v>
      </c>
      <c r="G13" s="37">
        <f aca="true" t="shared" si="2" ref="G13:G23">ROUND(C13,2)</f>
        <v>12.91</v>
      </c>
      <c r="H13" s="37">
        <f aca="true" t="shared" si="3" ref="H13:H23">ROUND(F13,2)</f>
        <v>1.19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</row>
    <row r="14" spans="1:22" s="15" customFormat="1" ht="25.5">
      <c r="A14" s="24">
        <v>3</v>
      </c>
      <c r="B14" s="28" t="s">
        <v>10</v>
      </c>
      <c r="C14" s="37">
        <f>ROUND(23451.66,2)</f>
        <v>23451.66</v>
      </c>
      <c r="D14" s="37">
        <f t="shared" si="0"/>
        <v>48.63</v>
      </c>
      <c r="E14" s="37">
        <f t="shared" si="1"/>
        <v>43.73</v>
      </c>
      <c r="F14" s="37">
        <f aca="true" t="shared" si="4" ref="F14:F23">ROUND((C14*(D14+E14))/1000,2)</f>
        <v>2166</v>
      </c>
      <c r="G14" s="37">
        <f t="shared" si="2"/>
        <v>23451.66</v>
      </c>
      <c r="H14" s="37">
        <f t="shared" si="3"/>
        <v>2166</v>
      </c>
      <c r="I14" s="4"/>
      <c r="J14" s="2"/>
      <c r="K14" s="2"/>
      <c r="L14" s="2"/>
      <c r="M14" s="4"/>
      <c r="N14" s="2"/>
      <c r="O14" s="2"/>
      <c r="P14" s="4"/>
      <c r="Q14" s="2"/>
      <c r="R14" s="2"/>
      <c r="S14" s="4"/>
      <c r="T14" s="2"/>
      <c r="U14" s="2"/>
      <c r="V14" s="6"/>
    </row>
    <row r="15" spans="1:22" s="15" customFormat="1" ht="18.75" customHeight="1">
      <c r="A15" s="24">
        <v>4</v>
      </c>
      <c r="B15" s="28" t="s">
        <v>12</v>
      </c>
      <c r="C15" s="37">
        <f>ROUND(1428.86,2)</f>
        <v>1428.86</v>
      </c>
      <c r="D15" s="37">
        <f t="shared" si="0"/>
        <v>48.63</v>
      </c>
      <c r="E15" s="37">
        <f t="shared" si="1"/>
        <v>43.73</v>
      </c>
      <c r="F15" s="37">
        <f t="shared" si="4"/>
        <v>131.97</v>
      </c>
      <c r="G15" s="37">
        <f t="shared" si="2"/>
        <v>1428.86</v>
      </c>
      <c r="H15" s="37">
        <f t="shared" si="3"/>
        <v>131.97</v>
      </c>
      <c r="I15" s="4"/>
      <c r="J15" s="2"/>
      <c r="K15" s="2"/>
      <c r="L15" s="2"/>
      <c r="M15" s="4"/>
      <c r="N15" s="2"/>
      <c r="O15" s="2"/>
      <c r="P15" s="4"/>
      <c r="Q15" s="2"/>
      <c r="R15" s="2"/>
      <c r="S15" s="4"/>
      <c r="T15" s="2"/>
      <c r="U15" s="2"/>
      <c r="V15" s="6"/>
    </row>
    <row r="16" spans="1:22" s="15" customFormat="1" ht="18.75" customHeight="1">
      <c r="A16" s="24">
        <v>5</v>
      </c>
      <c r="B16" s="27" t="s">
        <v>18</v>
      </c>
      <c r="C16" s="37">
        <f>ROUND(12045.86,2)</f>
        <v>12045.86</v>
      </c>
      <c r="D16" s="37">
        <f t="shared" si="0"/>
        <v>48.63</v>
      </c>
      <c r="E16" s="37">
        <f t="shared" si="1"/>
        <v>43.73</v>
      </c>
      <c r="F16" s="37">
        <f>ROUND(1112.55,2)</f>
        <v>1112.55</v>
      </c>
      <c r="G16" s="37">
        <f t="shared" si="2"/>
        <v>12045.86</v>
      </c>
      <c r="H16" s="37">
        <f t="shared" si="3"/>
        <v>1112.55</v>
      </c>
      <c r="I16" s="4"/>
      <c r="J16" s="2"/>
      <c r="K16" s="2"/>
      <c r="L16" s="2"/>
      <c r="M16" s="4"/>
      <c r="N16" s="2"/>
      <c r="O16" s="2"/>
      <c r="P16" s="4"/>
      <c r="Q16" s="2"/>
      <c r="R16" s="2"/>
      <c r="S16" s="4"/>
      <c r="T16" s="2"/>
      <c r="U16" s="2"/>
      <c r="V16" s="6"/>
    </row>
    <row r="17" spans="1:22" s="15" customFormat="1" ht="18.75" customHeight="1">
      <c r="A17" s="24">
        <v>6</v>
      </c>
      <c r="B17" s="27" t="s">
        <v>19</v>
      </c>
      <c r="C17" s="37">
        <f>ROUND(678.54,2)</f>
        <v>678.54</v>
      </c>
      <c r="D17" s="37">
        <f t="shared" si="0"/>
        <v>48.63</v>
      </c>
      <c r="E17" s="37">
        <f t="shared" si="1"/>
        <v>43.73</v>
      </c>
      <c r="F17" s="37">
        <f t="shared" si="4"/>
        <v>62.67</v>
      </c>
      <c r="G17" s="37">
        <f t="shared" si="2"/>
        <v>678.54</v>
      </c>
      <c r="H17" s="37">
        <f t="shared" si="3"/>
        <v>62.67</v>
      </c>
      <c r="I17" s="4"/>
      <c r="J17" s="2"/>
      <c r="K17" s="2"/>
      <c r="L17" s="2"/>
      <c r="M17" s="4"/>
      <c r="N17" s="2"/>
      <c r="O17" s="2"/>
      <c r="P17" s="4"/>
      <c r="Q17" s="2"/>
      <c r="R17" s="2"/>
      <c r="S17" s="4"/>
      <c r="T17" s="2"/>
      <c r="U17" s="2"/>
      <c r="V17" s="6"/>
    </row>
    <row r="18" spans="1:22" s="15" customFormat="1" ht="18.75" customHeight="1">
      <c r="A18" s="24">
        <v>7</v>
      </c>
      <c r="B18" s="28" t="s">
        <v>14</v>
      </c>
      <c r="C18" s="37">
        <f>ROUND(30.76,2)</f>
        <v>30.76</v>
      </c>
      <c r="D18" s="37">
        <f t="shared" si="0"/>
        <v>48.63</v>
      </c>
      <c r="E18" s="37">
        <f t="shared" si="1"/>
        <v>43.73</v>
      </c>
      <c r="F18" s="37">
        <f t="shared" si="4"/>
        <v>2.84</v>
      </c>
      <c r="G18" s="37">
        <f t="shared" si="2"/>
        <v>30.76</v>
      </c>
      <c r="H18" s="37">
        <f t="shared" si="3"/>
        <v>2.84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6"/>
    </row>
    <row r="19" spans="1:22" s="15" customFormat="1" ht="18.75" customHeight="1">
      <c r="A19" s="24">
        <v>8</v>
      </c>
      <c r="B19" s="28" t="s">
        <v>15</v>
      </c>
      <c r="C19" s="37">
        <v>0</v>
      </c>
      <c r="D19" s="37">
        <v>0</v>
      </c>
      <c r="E19" s="37">
        <v>0</v>
      </c>
      <c r="F19" s="37">
        <f t="shared" si="4"/>
        <v>0</v>
      </c>
      <c r="G19" s="37">
        <f t="shared" si="2"/>
        <v>0</v>
      </c>
      <c r="H19" s="37">
        <f t="shared" si="3"/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</row>
    <row r="20" spans="1:22" s="15" customFormat="1" ht="18.75" customHeight="1">
      <c r="A20" s="24">
        <v>9</v>
      </c>
      <c r="B20" s="28" t="s">
        <v>20</v>
      </c>
      <c r="C20" s="37">
        <f>ROUND(69.73,2)</f>
        <v>69.73</v>
      </c>
      <c r="D20" s="37">
        <f t="shared" si="0"/>
        <v>48.63</v>
      </c>
      <c r="E20" s="37">
        <f t="shared" si="1"/>
        <v>43.73</v>
      </c>
      <c r="F20" s="37">
        <f t="shared" si="4"/>
        <v>6.44</v>
      </c>
      <c r="G20" s="37">
        <f t="shared" si="2"/>
        <v>69.73</v>
      </c>
      <c r="H20" s="37">
        <f t="shared" si="3"/>
        <v>6.44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</row>
    <row r="21" spans="1:22" s="15" customFormat="1" ht="18.75" customHeight="1">
      <c r="A21" s="24">
        <v>10</v>
      </c>
      <c r="B21" s="28" t="s">
        <v>21</v>
      </c>
      <c r="C21" s="37">
        <f>ROUND(8940.65,2)</f>
        <v>8940.65</v>
      </c>
      <c r="D21" s="37">
        <f t="shared" si="0"/>
        <v>48.63</v>
      </c>
      <c r="E21" s="37">
        <f t="shared" si="1"/>
        <v>43.73</v>
      </c>
      <c r="F21" s="37">
        <f t="shared" si="4"/>
        <v>825.76</v>
      </c>
      <c r="G21" s="37">
        <f t="shared" si="2"/>
        <v>8940.65</v>
      </c>
      <c r="H21" s="37">
        <f t="shared" si="3"/>
        <v>825.76</v>
      </c>
      <c r="I21" s="4"/>
      <c r="J21" s="2"/>
      <c r="K21" s="2"/>
      <c r="L21" s="2"/>
      <c r="M21" s="4"/>
      <c r="N21" s="2"/>
      <c r="O21" s="2"/>
      <c r="P21" s="4"/>
      <c r="Q21" s="2"/>
      <c r="R21" s="2"/>
      <c r="S21" s="4"/>
      <c r="T21" s="2"/>
      <c r="U21" s="2"/>
      <c r="V21" s="6"/>
    </row>
    <row r="22" spans="1:22" s="15" customFormat="1" ht="18.75" customHeight="1">
      <c r="A22" s="24">
        <v>11</v>
      </c>
      <c r="B22" s="28" t="s">
        <v>13</v>
      </c>
      <c r="C22" s="37">
        <f>ROUND(8.53,2)</f>
        <v>8.53</v>
      </c>
      <c r="D22" s="37">
        <f t="shared" si="0"/>
        <v>48.63</v>
      </c>
      <c r="E22" s="37">
        <f t="shared" si="1"/>
        <v>43.73</v>
      </c>
      <c r="F22" s="37">
        <f t="shared" si="4"/>
        <v>0.79</v>
      </c>
      <c r="G22" s="37">
        <f t="shared" si="2"/>
        <v>8.53</v>
      </c>
      <c r="H22" s="37">
        <f t="shared" si="3"/>
        <v>0.79</v>
      </c>
      <c r="I22" s="4"/>
      <c r="J22" s="2"/>
      <c r="K22" s="2"/>
      <c r="L22" s="2"/>
      <c r="M22" s="4"/>
      <c r="N22" s="2"/>
      <c r="O22" s="2"/>
      <c r="P22" s="4"/>
      <c r="Q22" s="2"/>
      <c r="R22" s="2"/>
      <c r="S22" s="4"/>
      <c r="T22" s="2"/>
      <c r="U22" s="2"/>
      <c r="V22" s="6"/>
    </row>
    <row r="23" spans="1:22" s="15" customFormat="1" ht="25.5">
      <c r="A23" s="24">
        <v>12</v>
      </c>
      <c r="B23" s="28" t="s">
        <v>6</v>
      </c>
      <c r="C23" s="37">
        <f>ROUND(412.6,2)</f>
        <v>412.6</v>
      </c>
      <c r="D23" s="37">
        <f t="shared" si="0"/>
        <v>48.63</v>
      </c>
      <c r="E23" s="37">
        <f t="shared" si="1"/>
        <v>43.73</v>
      </c>
      <c r="F23" s="37">
        <f t="shared" si="4"/>
        <v>38.11</v>
      </c>
      <c r="G23" s="37">
        <f t="shared" si="2"/>
        <v>412.6</v>
      </c>
      <c r="H23" s="37">
        <f t="shared" si="3"/>
        <v>38.11</v>
      </c>
      <c r="I23" s="4"/>
      <c r="J23" s="2"/>
      <c r="K23" s="2"/>
      <c r="L23" s="2"/>
      <c r="M23" s="4"/>
      <c r="N23" s="2"/>
      <c r="O23" s="2"/>
      <c r="P23" s="4"/>
      <c r="Q23" s="2"/>
      <c r="R23" s="2"/>
      <c r="S23" s="4"/>
      <c r="T23" s="2"/>
      <c r="U23" s="2"/>
      <c r="V23" s="6"/>
    </row>
    <row r="24" spans="1:22" s="15" customFormat="1" ht="12.75">
      <c r="A24" s="81" t="s">
        <v>5</v>
      </c>
      <c r="B24" s="82"/>
      <c r="C24" s="37">
        <f>ROUND(SUM(C12:C23),2)</f>
        <v>47416.4</v>
      </c>
      <c r="D24" s="37">
        <f>ROUND(48.63,2)</f>
        <v>48.63</v>
      </c>
      <c r="E24" s="37">
        <f t="shared" si="1"/>
        <v>43.73</v>
      </c>
      <c r="F24" s="73">
        <f>ROUND(SUM(F12:F23),2)</f>
        <v>4379.38</v>
      </c>
      <c r="G24" s="73">
        <f>ROUND(SUM(G12:G23),2)</f>
        <v>47416.4</v>
      </c>
      <c r="H24" s="73">
        <f>ROUND(SUM(H12:H23),2)</f>
        <v>4379.38</v>
      </c>
      <c r="I24" s="6"/>
      <c r="J24" s="2"/>
      <c r="K24" s="2"/>
      <c r="L24" s="2"/>
      <c r="M24" s="6"/>
      <c r="N24" s="2"/>
      <c r="O24" s="2"/>
      <c r="P24" s="6"/>
      <c r="Q24" s="2"/>
      <c r="R24" s="2"/>
      <c r="S24" s="6"/>
      <c r="T24" s="2"/>
      <c r="U24" s="2"/>
      <c r="V24" s="6"/>
    </row>
    <row r="25" spans="1:21" ht="12.75">
      <c r="A25" s="10"/>
      <c r="B25" s="11"/>
      <c r="C25" s="12"/>
      <c r="D25" s="12"/>
      <c r="E25" s="12"/>
      <c r="F25" s="12"/>
      <c r="G25" s="12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ht="12.75">
      <c r="A26" s="10"/>
      <c r="B26" s="11"/>
      <c r="D26" s="12"/>
      <c r="E26" s="12"/>
      <c r="F26" s="12"/>
      <c r="G26" s="31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ht="12.75">
      <c r="A27" s="10"/>
      <c r="B27" s="11"/>
      <c r="C27" s="12"/>
      <c r="D27" s="12"/>
      <c r="E27" s="12"/>
      <c r="F27" s="12"/>
      <c r="G27" s="31"/>
      <c r="H27" s="5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ht="12.75">
      <c r="A28" s="10"/>
      <c r="B28" s="16"/>
      <c r="C28" s="31"/>
      <c r="D28" s="31"/>
      <c r="E28" s="31"/>
      <c r="F28" s="31"/>
      <c r="G28" s="31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ht="12.75">
      <c r="A29" s="10"/>
      <c r="B29" s="11"/>
      <c r="C29" s="12"/>
      <c r="D29" s="12"/>
      <c r="E29" s="12"/>
      <c r="F29" s="12"/>
      <c r="G29" s="12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ht="12.75">
      <c r="A30" s="10"/>
      <c r="B30" s="11"/>
      <c r="C30" s="12"/>
      <c r="D30" s="12"/>
      <c r="E30" s="12"/>
      <c r="F30" s="12"/>
      <c r="G30" s="36"/>
      <c r="H30" s="36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8:21" ht="12.75"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4:21" ht="12.75"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4:21" ht="12.75"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4:21" ht="12.75"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4:21" ht="12.75"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4:21" ht="12.75"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4:21" ht="12.75"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4:21" ht="12.75"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4:21" ht="12.75"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4:21" ht="12.75"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4:21" ht="12.75"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 ht="12.75">
      <c r="A42" s="16"/>
      <c r="B42" s="17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 ht="12.75">
      <c r="A43" s="16"/>
      <c r="B43" s="17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ht="12.75">
      <c r="A44" s="16"/>
      <c r="B44" s="17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:21" ht="12.75">
      <c r="A45" s="16"/>
      <c r="B45" s="17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1:21" ht="12.75">
      <c r="A46" s="16"/>
      <c r="B46" s="17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21" ht="12.75" customHeight="1">
      <c r="A47" s="18"/>
      <c r="B47" s="19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1:21" ht="12.75">
      <c r="A48" s="18"/>
      <c r="B48" s="19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:21" ht="12.75">
      <c r="A49" s="18"/>
      <c r="B49" s="19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1" ht="12.75">
      <c r="A50" s="18"/>
      <c r="B50" s="19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ht="12.75">
      <c r="A51" s="16"/>
      <c r="B51" s="20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:21" ht="13.5">
      <c r="A52" s="16"/>
      <c r="B52" s="21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1" ht="13.5">
      <c r="A53" s="16"/>
      <c r="B53" s="21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ht="12.75">
      <c r="A54" s="16"/>
      <c r="B54" s="2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 ht="12.75">
      <c r="A55" s="16"/>
      <c r="B55" s="17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 ht="12.75">
      <c r="A56" s="16"/>
      <c r="B56" s="17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:21" ht="12.75">
      <c r="A57" s="16"/>
      <c r="B57" s="17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21" ht="12.75">
      <c r="A58" s="16"/>
      <c r="B58" s="2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1:21" ht="12.75">
      <c r="A59" s="16"/>
      <c r="B59" s="17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1:8" ht="12.75">
      <c r="A60" s="18"/>
      <c r="B60" s="19"/>
      <c r="C60" s="13"/>
      <c r="D60" s="13"/>
      <c r="E60" s="13"/>
      <c r="F60" s="13"/>
      <c r="G60" s="13"/>
      <c r="H60" s="13"/>
    </row>
    <row r="61" spans="1:8" ht="12.75">
      <c r="A61" s="16"/>
      <c r="B61" s="20"/>
      <c r="C61" s="13"/>
      <c r="D61" s="13"/>
      <c r="E61" s="13"/>
      <c r="F61" s="13"/>
      <c r="G61" s="13"/>
      <c r="H61" s="13"/>
    </row>
    <row r="62" spans="1:8" ht="13.5">
      <c r="A62" s="16"/>
      <c r="B62" s="21"/>
      <c r="C62" s="13"/>
      <c r="D62" s="13"/>
      <c r="E62" s="13"/>
      <c r="F62" s="13"/>
      <c r="G62" s="13"/>
      <c r="H62" s="13"/>
    </row>
    <row r="63" spans="1:8" ht="13.5">
      <c r="A63" s="16"/>
      <c r="B63" s="21"/>
      <c r="C63" s="13"/>
      <c r="D63" s="13"/>
      <c r="E63" s="13"/>
      <c r="F63" s="13"/>
      <c r="G63" s="13"/>
      <c r="H63" s="13"/>
    </row>
    <row r="64" spans="1:8" ht="12.75">
      <c r="A64" s="16"/>
      <c r="B64" s="23"/>
      <c r="C64" s="13"/>
      <c r="D64" s="13"/>
      <c r="E64" s="13"/>
      <c r="F64" s="13"/>
      <c r="G64" s="13"/>
      <c r="H64" s="13"/>
    </row>
    <row r="65" spans="1:8" ht="12.75">
      <c r="A65" s="16"/>
      <c r="B65" s="17"/>
      <c r="C65" s="13"/>
      <c r="D65" s="13"/>
      <c r="E65" s="13"/>
      <c r="F65" s="13"/>
      <c r="G65" s="13"/>
      <c r="H65" s="13"/>
    </row>
    <row r="66" spans="1:8" ht="12.75">
      <c r="A66" s="16"/>
      <c r="B66" s="17"/>
      <c r="C66" s="13"/>
      <c r="D66" s="13"/>
      <c r="E66" s="13"/>
      <c r="F66" s="13"/>
      <c r="G66" s="13"/>
      <c r="H66" s="13"/>
    </row>
    <row r="67" spans="1:8" ht="12.75">
      <c r="A67" s="16"/>
      <c r="B67" s="17"/>
      <c r="C67" s="13"/>
      <c r="D67" s="13"/>
      <c r="E67" s="13"/>
      <c r="F67" s="13"/>
      <c r="G67" s="13"/>
      <c r="H67" s="13"/>
    </row>
    <row r="68" spans="1:8" ht="12.75">
      <c r="A68" s="16"/>
      <c r="B68" s="23"/>
      <c r="C68" s="13"/>
      <c r="D68" s="13"/>
      <c r="E68" s="13"/>
      <c r="F68" s="13"/>
      <c r="G68" s="13"/>
      <c r="H68" s="13"/>
    </row>
    <row r="69" spans="1:8" ht="12.75">
      <c r="A69" s="16"/>
      <c r="B69" s="17"/>
      <c r="C69" s="13"/>
      <c r="D69" s="13"/>
      <c r="E69" s="13"/>
      <c r="F69" s="13"/>
      <c r="G69" s="13"/>
      <c r="H69" s="13"/>
    </row>
    <row r="70" spans="1:8" ht="12.75">
      <c r="A70" s="16"/>
      <c r="B70" s="17"/>
      <c r="C70" s="13"/>
      <c r="D70" s="13"/>
      <c r="E70" s="13"/>
      <c r="F70" s="13"/>
      <c r="G70" s="13"/>
      <c r="H70" s="13"/>
    </row>
    <row r="71" spans="1:8" ht="12.75">
      <c r="A71" s="16"/>
      <c r="B71" s="17"/>
      <c r="C71" s="13"/>
      <c r="D71" s="13"/>
      <c r="E71" s="13"/>
      <c r="F71" s="13"/>
      <c r="G71" s="13"/>
      <c r="H71" s="13"/>
    </row>
    <row r="72" spans="1:8" ht="12.75">
      <c r="A72" s="16"/>
      <c r="B72" s="17"/>
      <c r="C72" s="13"/>
      <c r="D72" s="13"/>
      <c r="E72" s="13"/>
      <c r="F72" s="13"/>
      <c r="G72" s="13"/>
      <c r="H72" s="13"/>
    </row>
    <row r="73" spans="1:8" ht="12.75">
      <c r="A73" s="16"/>
      <c r="B73" s="17"/>
      <c r="C73" s="13"/>
      <c r="D73" s="13"/>
      <c r="E73" s="13"/>
      <c r="F73" s="13"/>
      <c r="G73" s="13"/>
      <c r="H73" s="13"/>
    </row>
    <row r="74" spans="1:8" ht="12.75">
      <c r="A74" s="16"/>
      <c r="B74" s="17"/>
      <c r="C74" s="13"/>
      <c r="D74" s="13"/>
      <c r="E74" s="13"/>
      <c r="F74" s="13"/>
      <c r="G74" s="13"/>
      <c r="H74" s="13"/>
    </row>
    <row r="75" spans="1:8" ht="12.75">
      <c r="A75" s="16"/>
      <c r="B75" s="17"/>
      <c r="C75" s="13"/>
      <c r="D75" s="13"/>
      <c r="E75" s="13"/>
      <c r="F75" s="13"/>
      <c r="G75" s="13"/>
      <c r="H75" s="13"/>
    </row>
    <row r="76" spans="1:8" ht="12.75">
      <c r="A76" s="16"/>
      <c r="B76" s="17"/>
      <c r="C76" s="13"/>
      <c r="D76" s="13"/>
      <c r="E76" s="13"/>
      <c r="F76" s="13"/>
      <c r="G76" s="13"/>
      <c r="H76" s="13"/>
    </row>
    <row r="77" spans="1:8" ht="12.75">
      <c r="A77" s="16"/>
      <c r="B77" s="17"/>
      <c r="C77" s="13"/>
      <c r="D77" s="13"/>
      <c r="E77" s="13"/>
      <c r="F77" s="13"/>
      <c r="G77" s="13"/>
      <c r="H77" s="13"/>
    </row>
    <row r="78" spans="1:8" ht="12.75">
      <c r="A78" s="16"/>
      <c r="B78" s="17"/>
      <c r="C78" s="13"/>
      <c r="D78" s="13"/>
      <c r="E78" s="13"/>
      <c r="F78" s="13"/>
      <c r="G78" s="13"/>
      <c r="H78" s="13"/>
    </row>
    <row r="79" spans="1:8" ht="12.75">
      <c r="A79" s="16"/>
      <c r="B79" s="17"/>
      <c r="C79" s="13"/>
      <c r="D79" s="13"/>
      <c r="E79" s="13"/>
      <c r="F79" s="13"/>
      <c r="G79" s="13"/>
      <c r="H79" s="13"/>
    </row>
    <row r="80" spans="1:8" ht="12.75">
      <c r="A80" s="16"/>
      <c r="B80" s="17"/>
      <c r="C80" s="13"/>
      <c r="D80" s="13"/>
      <c r="E80" s="13"/>
      <c r="F80" s="13"/>
      <c r="G80" s="13"/>
      <c r="H80" s="13"/>
    </row>
    <row r="81" spans="1:8" ht="12.75">
      <c r="A81" s="16"/>
      <c r="B81" s="17"/>
      <c r="C81" s="13"/>
      <c r="D81" s="13"/>
      <c r="E81" s="13"/>
      <c r="F81" s="13"/>
      <c r="G81" s="13"/>
      <c r="H81" s="13"/>
    </row>
    <row r="82" spans="1:8" ht="12.75">
      <c r="A82" s="16"/>
      <c r="B82" s="17"/>
      <c r="C82" s="13"/>
      <c r="D82" s="13"/>
      <c r="E82" s="13"/>
      <c r="F82" s="13"/>
      <c r="G82" s="13"/>
      <c r="H82" s="13"/>
    </row>
    <row r="83" spans="1:8" ht="12.75">
      <c r="A83" s="16"/>
      <c r="B83" s="17"/>
      <c r="C83" s="13"/>
      <c r="D83" s="13"/>
      <c r="E83" s="13"/>
      <c r="F83" s="13"/>
      <c r="G83" s="13"/>
      <c r="H83" s="13"/>
    </row>
    <row r="84" spans="1:8" ht="12.75">
      <c r="A84" s="16"/>
      <c r="B84" s="17"/>
      <c r="C84" s="13"/>
      <c r="D84" s="13"/>
      <c r="E84" s="13"/>
      <c r="F84" s="13"/>
      <c r="G84" s="13"/>
      <c r="H84" s="13"/>
    </row>
    <row r="85" spans="1:8" ht="12.75">
      <c r="A85" s="16"/>
      <c r="B85" s="17"/>
      <c r="C85" s="13"/>
      <c r="D85" s="13"/>
      <c r="E85" s="13"/>
      <c r="F85" s="13"/>
      <c r="G85" s="13"/>
      <c r="H85" s="13"/>
    </row>
    <row r="86" spans="1:8" ht="12.75">
      <c r="A86" s="16"/>
      <c r="B86" s="17"/>
      <c r="C86" s="13"/>
      <c r="D86" s="13"/>
      <c r="E86" s="13"/>
      <c r="F86" s="13"/>
      <c r="G86" s="13"/>
      <c r="H86" s="13"/>
    </row>
    <row r="87" spans="1:8" ht="12.75">
      <c r="A87" s="16"/>
      <c r="B87" s="17"/>
      <c r="C87" s="13"/>
      <c r="D87" s="13"/>
      <c r="E87" s="13"/>
      <c r="F87" s="13"/>
      <c r="G87" s="13"/>
      <c r="H87" s="13"/>
    </row>
    <row r="88" spans="1:8" ht="12.75">
      <c r="A88" s="16"/>
      <c r="B88" s="17"/>
      <c r="C88" s="13"/>
      <c r="D88" s="13"/>
      <c r="E88" s="13"/>
      <c r="F88" s="13"/>
      <c r="G88" s="13"/>
      <c r="H88" s="13"/>
    </row>
    <row r="89" spans="1:8" ht="12.75">
      <c r="A89" s="16"/>
      <c r="B89" s="17"/>
      <c r="C89" s="13"/>
      <c r="D89" s="13"/>
      <c r="E89" s="13"/>
      <c r="F89" s="13"/>
      <c r="G89" s="13"/>
      <c r="H89" s="13"/>
    </row>
    <row r="90" spans="1:8" ht="12.75">
      <c r="A90" s="16"/>
      <c r="B90" s="17"/>
      <c r="C90" s="13"/>
      <c r="D90" s="13"/>
      <c r="E90" s="13"/>
      <c r="F90" s="13"/>
      <c r="G90" s="13"/>
      <c r="H90" s="13"/>
    </row>
    <row r="91" spans="1:8" ht="12.75">
      <c r="A91" s="16"/>
      <c r="B91" s="17"/>
      <c r="C91" s="13"/>
      <c r="D91" s="13"/>
      <c r="E91" s="13"/>
      <c r="F91" s="13"/>
      <c r="G91" s="13"/>
      <c r="H91" s="13"/>
    </row>
    <row r="92" spans="1:8" ht="12.75">
      <c r="A92" s="16"/>
      <c r="B92" s="17"/>
      <c r="C92" s="13"/>
      <c r="D92" s="13"/>
      <c r="E92" s="13"/>
      <c r="F92" s="13"/>
      <c r="G92" s="13"/>
      <c r="H92" s="13"/>
    </row>
    <row r="93" spans="1:8" ht="12.75">
      <c r="A93" s="16"/>
      <c r="B93" s="17"/>
      <c r="C93" s="13"/>
      <c r="D93" s="13"/>
      <c r="E93" s="13"/>
      <c r="F93" s="13"/>
      <c r="G93" s="13"/>
      <c r="H93" s="13"/>
    </row>
    <row r="94" spans="1:8" ht="12.75">
      <c r="A94" s="16"/>
      <c r="B94" s="17"/>
      <c r="C94" s="13"/>
      <c r="D94" s="13"/>
      <c r="E94" s="13"/>
      <c r="F94" s="13"/>
      <c r="G94" s="13"/>
      <c r="H94" s="13"/>
    </row>
    <row r="95" spans="1:8" ht="12.75">
      <c r="A95" s="16"/>
      <c r="B95" s="17"/>
      <c r="C95" s="13"/>
      <c r="D95" s="13"/>
      <c r="E95" s="13"/>
      <c r="F95" s="13"/>
      <c r="G95" s="13"/>
      <c r="H95" s="13"/>
    </row>
    <row r="96" spans="1:8" ht="12.75">
      <c r="A96" s="16"/>
      <c r="B96" s="17"/>
      <c r="C96" s="13"/>
      <c r="D96" s="13"/>
      <c r="E96" s="13"/>
      <c r="F96" s="13"/>
      <c r="G96" s="13"/>
      <c r="H96" s="13"/>
    </row>
    <row r="97" spans="1:8" ht="12.75">
      <c r="A97" s="16"/>
      <c r="B97" s="17"/>
      <c r="C97" s="13"/>
      <c r="D97" s="13"/>
      <c r="E97" s="13"/>
      <c r="F97" s="13"/>
      <c r="G97" s="13"/>
      <c r="H97" s="13"/>
    </row>
    <row r="98" spans="1:8" ht="12.75">
      <c r="A98" s="16"/>
      <c r="B98" s="17"/>
      <c r="C98" s="13"/>
      <c r="D98" s="13"/>
      <c r="E98" s="13"/>
      <c r="F98" s="13"/>
      <c r="G98" s="13"/>
      <c r="H98" s="13"/>
    </row>
    <row r="99" spans="1:8" ht="12.75">
      <c r="A99" s="16"/>
      <c r="B99" s="17"/>
      <c r="C99" s="13"/>
      <c r="D99" s="13"/>
      <c r="E99" s="13"/>
      <c r="F99" s="13"/>
      <c r="G99" s="13"/>
      <c r="H99" s="13"/>
    </row>
    <row r="100" spans="1:8" ht="12.75">
      <c r="A100" s="16"/>
      <c r="B100" s="17"/>
      <c r="C100" s="13"/>
      <c r="D100" s="13"/>
      <c r="E100" s="13"/>
      <c r="F100" s="13"/>
      <c r="G100" s="13"/>
      <c r="H100" s="13"/>
    </row>
    <row r="101" spans="1:8" ht="12.75">
      <c r="A101" s="16"/>
      <c r="B101" s="17"/>
      <c r="C101" s="13"/>
      <c r="D101" s="13"/>
      <c r="E101" s="13"/>
      <c r="F101" s="13"/>
      <c r="G101" s="13"/>
      <c r="H101" s="13"/>
    </row>
    <row r="102" spans="1:8" ht="12.75">
      <c r="A102" s="16"/>
      <c r="B102" s="17"/>
      <c r="C102" s="13"/>
      <c r="D102" s="13"/>
      <c r="E102" s="13"/>
      <c r="F102" s="13"/>
      <c r="G102" s="13"/>
      <c r="H102" s="13"/>
    </row>
    <row r="103" spans="1:8" ht="12.75">
      <c r="A103" s="16"/>
      <c r="B103" s="17"/>
      <c r="C103" s="13"/>
      <c r="D103" s="13"/>
      <c r="E103" s="13"/>
      <c r="F103" s="13"/>
      <c r="G103" s="13"/>
      <c r="H103" s="13"/>
    </row>
    <row r="104" spans="1:8" ht="12.75">
      <c r="A104" s="16"/>
      <c r="B104" s="17"/>
      <c r="C104" s="13"/>
      <c r="D104" s="13"/>
      <c r="E104" s="13"/>
      <c r="F104" s="13"/>
      <c r="G104" s="13"/>
      <c r="H104" s="13"/>
    </row>
    <row r="105" spans="1:8" ht="12.75">
      <c r="A105" s="16"/>
      <c r="B105" s="17"/>
      <c r="C105" s="13"/>
      <c r="D105" s="13"/>
      <c r="E105" s="13"/>
      <c r="F105" s="13"/>
      <c r="G105" s="13"/>
      <c r="H105" s="13"/>
    </row>
    <row r="106" spans="1:8" ht="12.75">
      <c r="A106" s="16"/>
      <c r="B106" s="17"/>
      <c r="C106" s="13"/>
      <c r="D106" s="13"/>
      <c r="E106" s="13"/>
      <c r="F106" s="13"/>
      <c r="G106" s="13"/>
      <c r="H106" s="13"/>
    </row>
    <row r="107" spans="1:8" ht="12.75">
      <c r="A107" s="16"/>
      <c r="B107" s="17"/>
      <c r="C107" s="13"/>
      <c r="D107" s="13"/>
      <c r="E107" s="13"/>
      <c r="F107" s="13"/>
      <c r="G107" s="13"/>
      <c r="H107" s="13"/>
    </row>
    <row r="108" spans="1:8" ht="12.75">
      <c r="A108" s="16"/>
      <c r="B108" s="17"/>
      <c r="C108" s="13"/>
      <c r="D108" s="13"/>
      <c r="E108" s="13"/>
      <c r="F108" s="13"/>
      <c r="G108" s="13"/>
      <c r="H108" s="13"/>
    </row>
    <row r="109" spans="1:8" ht="12.75">
      <c r="A109" s="16"/>
      <c r="B109" s="17"/>
      <c r="C109" s="13"/>
      <c r="D109" s="13"/>
      <c r="E109" s="13"/>
      <c r="F109" s="13"/>
      <c r="G109" s="13"/>
      <c r="H109" s="13"/>
    </row>
    <row r="110" spans="1:8" ht="12.75">
      <c r="A110" s="16"/>
      <c r="B110" s="17"/>
      <c r="C110" s="13"/>
      <c r="D110" s="13"/>
      <c r="E110" s="13"/>
      <c r="F110" s="13"/>
      <c r="G110" s="13"/>
      <c r="H110" s="13"/>
    </row>
    <row r="111" spans="1:8" ht="12.75">
      <c r="A111" s="16"/>
      <c r="B111" s="17"/>
      <c r="C111" s="13"/>
      <c r="D111" s="13"/>
      <c r="E111" s="13"/>
      <c r="F111" s="13"/>
      <c r="G111" s="13"/>
      <c r="H111" s="13"/>
    </row>
    <row r="112" spans="1:8" ht="12.75">
      <c r="A112" s="16"/>
      <c r="B112" s="17"/>
      <c r="C112" s="13"/>
      <c r="D112" s="13"/>
      <c r="E112" s="13"/>
      <c r="F112" s="13"/>
      <c r="G112" s="13"/>
      <c r="H112" s="13"/>
    </row>
    <row r="113" spans="1:8" ht="12.75">
      <c r="A113" s="16"/>
      <c r="B113" s="17"/>
      <c r="C113" s="13"/>
      <c r="D113" s="13"/>
      <c r="E113" s="13"/>
      <c r="F113" s="13"/>
      <c r="G113" s="13"/>
      <c r="H113" s="13"/>
    </row>
    <row r="114" spans="1:8" ht="12.75">
      <c r="A114" s="16"/>
      <c r="B114" s="17"/>
      <c r="C114" s="13"/>
      <c r="D114" s="13"/>
      <c r="E114" s="13"/>
      <c r="F114" s="13"/>
      <c r="G114" s="13"/>
      <c r="H114" s="13"/>
    </row>
    <row r="115" spans="1:8" ht="12.75">
      <c r="A115" s="16"/>
      <c r="B115" s="17"/>
      <c r="C115" s="13"/>
      <c r="D115" s="13"/>
      <c r="E115" s="13"/>
      <c r="F115" s="13"/>
      <c r="G115" s="13"/>
      <c r="H115" s="13"/>
    </row>
    <row r="116" spans="1:8" ht="12.75">
      <c r="A116" s="16"/>
      <c r="B116" s="17"/>
      <c r="C116" s="13"/>
      <c r="D116" s="13"/>
      <c r="E116" s="13"/>
      <c r="F116" s="13"/>
      <c r="G116" s="13"/>
      <c r="H116" s="13"/>
    </row>
    <row r="117" spans="1:8" ht="12.75">
      <c r="A117" s="16"/>
      <c r="B117" s="17"/>
      <c r="C117" s="13"/>
      <c r="D117" s="13"/>
      <c r="E117" s="13"/>
      <c r="F117" s="13"/>
      <c r="G117" s="13"/>
      <c r="H117" s="13"/>
    </row>
  </sheetData>
  <sheetProtection/>
  <mergeCells count="16">
    <mergeCell ref="K9:K10"/>
    <mergeCell ref="D10:E10"/>
    <mergeCell ref="F10:F11"/>
    <mergeCell ref="G10:G11"/>
    <mergeCell ref="H10:H11"/>
    <mergeCell ref="A24:B24"/>
    <mergeCell ref="A9:A11"/>
    <mergeCell ref="B9:B11"/>
    <mergeCell ref="C10:C11"/>
    <mergeCell ref="G1:H1"/>
    <mergeCell ref="G2:H2"/>
    <mergeCell ref="G4:H4"/>
    <mergeCell ref="G5:H5"/>
    <mergeCell ref="A7:H7"/>
    <mergeCell ref="C9:F9"/>
    <mergeCell ref="G9:H9"/>
  </mergeCells>
  <printOptions/>
  <pageMargins left="0.24" right="0.24" top="0.4724409448818898" bottom="0.3937007874015748" header="0" footer="0.1968503937007874"/>
  <pageSetup fitToHeight="2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R30"/>
  <sheetViews>
    <sheetView zoomScaleSheetLayoutView="80" zoomScalePageLayoutView="0" workbookViewId="0" topLeftCell="A1">
      <selection activeCell="F2" sqref="F2:G2"/>
    </sheetView>
  </sheetViews>
  <sheetFormatPr defaultColWidth="9.00390625" defaultRowHeight="12.75"/>
  <cols>
    <col min="1" max="1" width="3.625" style="16" customWidth="1"/>
    <col min="2" max="2" width="56.75390625" style="16" customWidth="1"/>
    <col min="3" max="3" width="13.75390625" style="22" customWidth="1"/>
    <col min="4" max="4" width="17.25390625" style="22" customWidth="1"/>
    <col min="5" max="5" width="16.75390625" style="22" customWidth="1"/>
    <col min="6" max="7" width="14.875" style="13" customWidth="1"/>
    <col min="8" max="16384" width="9.125" style="13" customWidth="1"/>
  </cols>
  <sheetData>
    <row r="1" spans="1:8" s="9" customFormat="1" ht="29.25" customHeight="1">
      <c r="A1" s="7"/>
      <c r="B1" s="8"/>
      <c r="D1" s="30"/>
      <c r="F1" s="77" t="s">
        <v>34</v>
      </c>
      <c r="G1" s="77"/>
      <c r="H1" s="30"/>
    </row>
    <row r="2" spans="1:8" s="9" customFormat="1" ht="14.25" customHeight="1">
      <c r="A2" s="7"/>
      <c r="B2" s="8"/>
      <c r="D2" s="30"/>
      <c r="F2" s="77" t="s">
        <v>53</v>
      </c>
      <c r="G2" s="77"/>
      <c r="H2" s="30"/>
    </row>
    <row r="3" spans="1:8" s="9" customFormat="1" ht="14.25" customHeight="1">
      <c r="A3" s="7"/>
      <c r="B3" s="8"/>
      <c r="D3" s="38"/>
      <c r="E3" s="38"/>
      <c r="F3" s="38"/>
      <c r="G3" s="30"/>
      <c r="H3" s="30"/>
    </row>
    <row r="4" spans="1:8" s="9" customFormat="1" ht="27" customHeight="1">
      <c r="A4" s="7"/>
      <c r="B4" s="8"/>
      <c r="D4" s="30"/>
      <c r="F4" s="77" t="s">
        <v>40</v>
      </c>
      <c r="G4" s="77"/>
      <c r="H4" s="30"/>
    </row>
    <row r="5" spans="1:8" s="9" customFormat="1" ht="14.25" customHeight="1">
      <c r="A5" s="7"/>
      <c r="B5" s="8"/>
      <c r="D5" s="30"/>
      <c r="F5" s="77" t="s">
        <v>52</v>
      </c>
      <c r="G5" s="77"/>
      <c r="H5" s="30"/>
    </row>
    <row r="6" spans="3:5" ht="14.25" customHeight="1">
      <c r="C6" s="25"/>
      <c r="D6" s="25"/>
      <c r="E6" s="25"/>
    </row>
    <row r="7" spans="3:5" ht="14.25" customHeight="1">
      <c r="C7" s="25"/>
      <c r="D7" s="25"/>
      <c r="E7" s="25"/>
    </row>
    <row r="8" spans="1:18" ht="25.5" customHeight="1">
      <c r="A8" s="92" t="s">
        <v>28</v>
      </c>
      <c r="B8" s="92"/>
      <c r="C8" s="92"/>
      <c r="D8" s="92"/>
      <c r="E8" s="92"/>
      <c r="F8" s="92"/>
      <c r="G8" s="92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5" ht="12" customHeight="1">
      <c r="A9" s="18"/>
      <c r="B9" s="18"/>
      <c r="C9" s="18"/>
      <c r="D9" s="18"/>
      <c r="E9" s="18"/>
    </row>
    <row r="10" spans="1:17" ht="18" customHeight="1">
      <c r="A10" s="80" t="s">
        <v>41</v>
      </c>
      <c r="B10" s="80" t="s">
        <v>0</v>
      </c>
      <c r="C10" s="75" t="s">
        <v>29</v>
      </c>
      <c r="D10" s="75"/>
      <c r="E10" s="75"/>
      <c r="F10" s="88" t="s">
        <v>26</v>
      </c>
      <c r="G10" s="89"/>
      <c r="H10" s="90"/>
      <c r="I10" s="90"/>
      <c r="J10" s="90"/>
      <c r="K10" s="90"/>
      <c r="L10" s="90"/>
      <c r="M10" s="90"/>
      <c r="N10" s="90"/>
      <c r="O10" s="90"/>
      <c r="P10" s="90"/>
      <c r="Q10" s="90"/>
    </row>
    <row r="11" spans="1:8" ht="13.5" customHeight="1">
      <c r="A11" s="80"/>
      <c r="B11" s="80"/>
      <c r="C11" s="91" t="s">
        <v>16</v>
      </c>
      <c r="D11" s="91" t="s">
        <v>8</v>
      </c>
      <c r="E11" s="91" t="s">
        <v>1</v>
      </c>
      <c r="F11" s="91" t="s">
        <v>16</v>
      </c>
      <c r="G11" s="86" t="s">
        <v>1</v>
      </c>
      <c r="H11" s="90"/>
    </row>
    <row r="12" spans="1:18" ht="15" customHeight="1">
      <c r="A12" s="80"/>
      <c r="B12" s="80"/>
      <c r="C12" s="91"/>
      <c r="D12" s="91"/>
      <c r="E12" s="91"/>
      <c r="F12" s="91"/>
      <c r="G12" s="8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s="6" customFormat="1" ht="15.75" customHeight="1">
      <c r="A13" s="24">
        <v>1</v>
      </c>
      <c r="B13" s="28" t="s">
        <v>4</v>
      </c>
      <c r="C13" s="39">
        <f>ROUND(46.24,2)</f>
        <v>46.24</v>
      </c>
      <c r="D13" s="41">
        <f>ROUND(3.8601,4)</f>
        <v>3.8601</v>
      </c>
      <c r="E13" s="39">
        <f>ROUND(C13*D13,2)</f>
        <v>178.49</v>
      </c>
      <c r="F13" s="37">
        <f>C13</f>
        <v>46.24</v>
      </c>
      <c r="G13" s="37">
        <f>E13</f>
        <v>178.49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s="6" customFormat="1" ht="15.75" customHeight="1">
      <c r="A14" s="24">
        <v>2</v>
      </c>
      <c r="B14" s="29" t="s">
        <v>17</v>
      </c>
      <c r="C14" s="39">
        <f>ROUND(12.77,2)</f>
        <v>12.77</v>
      </c>
      <c r="D14" s="41">
        <f>ROUND(3.5215,4)</f>
        <v>3.5215</v>
      </c>
      <c r="E14" s="39">
        <f aca="true" t="shared" si="0" ref="E14:E24">ROUND(C14*D14,2)</f>
        <v>44.97</v>
      </c>
      <c r="F14" s="37">
        <f aca="true" t="shared" si="1" ref="F14:F24">C14</f>
        <v>12.77</v>
      </c>
      <c r="G14" s="37">
        <f aca="true" t="shared" si="2" ref="G14:G24">E14</f>
        <v>44.97</v>
      </c>
      <c r="H14" s="2"/>
      <c r="I14" s="2"/>
      <c r="J14" s="4"/>
      <c r="K14" s="2"/>
      <c r="L14" s="2"/>
      <c r="M14" s="4"/>
      <c r="N14" s="2"/>
      <c r="O14" s="2"/>
      <c r="P14" s="4"/>
      <c r="Q14" s="2"/>
      <c r="R14" s="2"/>
    </row>
    <row r="15" spans="1:18" s="6" customFormat="1" ht="15.75" customHeight="1">
      <c r="A15" s="24">
        <v>3</v>
      </c>
      <c r="B15" s="28" t="s">
        <v>10</v>
      </c>
      <c r="C15" s="39">
        <f>ROUND(2240.28,2)</f>
        <v>2240.28</v>
      </c>
      <c r="D15" s="41">
        <f>ROUND(3.6925,4)</f>
        <v>3.6925</v>
      </c>
      <c r="E15" s="39">
        <f>ROUND(8272.17,2)</f>
        <v>8272.17</v>
      </c>
      <c r="F15" s="37">
        <f t="shared" si="1"/>
        <v>2240.28</v>
      </c>
      <c r="G15" s="37">
        <f t="shared" si="2"/>
        <v>8272.17</v>
      </c>
      <c r="H15" s="2"/>
      <c r="I15" s="2"/>
      <c r="J15" s="4"/>
      <c r="K15" s="2"/>
      <c r="L15" s="2"/>
      <c r="M15" s="4"/>
      <c r="N15" s="2"/>
      <c r="O15" s="2"/>
      <c r="P15" s="4"/>
      <c r="Q15" s="2"/>
      <c r="R15" s="2"/>
    </row>
    <row r="16" spans="1:7" s="6" customFormat="1" ht="15.75" customHeight="1">
      <c r="A16" s="24">
        <v>4</v>
      </c>
      <c r="B16" s="28" t="s">
        <v>12</v>
      </c>
      <c r="C16" s="39">
        <f>ROUND(222.59,2)</f>
        <v>222.59</v>
      </c>
      <c r="D16" s="41">
        <f>ROUND(3.9119,4)</f>
        <v>3.9119</v>
      </c>
      <c r="E16" s="39">
        <f t="shared" si="0"/>
        <v>870.75</v>
      </c>
      <c r="F16" s="37">
        <f t="shared" si="1"/>
        <v>222.59</v>
      </c>
      <c r="G16" s="37">
        <f t="shared" si="2"/>
        <v>870.75</v>
      </c>
    </row>
    <row r="17" spans="1:7" s="6" customFormat="1" ht="17.25" customHeight="1">
      <c r="A17" s="24">
        <v>5</v>
      </c>
      <c r="B17" s="27" t="s">
        <v>18</v>
      </c>
      <c r="C17" s="39">
        <f>ROUND(1104.74,2)</f>
        <v>1104.74</v>
      </c>
      <c r="D17" s="41">
        <f>ROUND(3.8052,4)</f>
        <v>3.8052</v>
      </c>
      <c r="E17" s="39">
        <f>ROUND(4203.77,2)</f>
        <v>4203.77</v>
      </c>
      <c r="F17" s="37">
        <f t="shared" si="1"/>
        <v>1104.74</v>
      </c>
      <c r="G17" s="37">
        <f t="shared" si="2"/>
        <v>4203.77</v>
      </c>
    </row>
    <row r="18" spans="1:7" s="6" customFormat="1" ht="12.75" customHeight="1">
      <c r="A18" s="24">
        <v>6</v>
      </c>
      <c r="B18" s="27" t="s">
        <v>19</v>
      </c>
      <c r="C18" s="39">
        <f>ROUND(107.54,2)</f>
        <v>107.54</v>
      </c>
      <c r="D18" s="41">
        <f>ROUND(2.8601,4)</f>
        <v>2.8601</v>
      </c>
      <c r="E18" s="39">
        <f>ROUND(307.57,2)</f>
        <v>307.57</v>
      </c>
      <c r="F18" s="37">
        <f t="shared" si="1"/>
        <v>107.54</v>
      </c>
      <c r="G18" s="37">
        <f t="shared" si="2"/>
        <v>307.57</v>
      </c>
    </row>
    <row r="19" spans="1:7" s="6" customFormat="1" ht="15.75" customHeight="1">
      <c r="A19" s="24">
        <v>7</v>
      </c>
      <c r="B19" s="28" t="s">
        <v>14</v>
      </c>
      <c r="C19" s="39">
        <f>ROUND(7.59,2)</f>
        <v>7.59</v>
      </c>
      <c r="D19" s="41">
        <f>ROUND(2.7874,4)</f>
        <v>2.7874</v>
      </c>
      <c r="E19" s="39">
        <f t="shared" si="0"/>
        <v>21.16</v>
      </c>
      <c r="F19" s="37">
        <f t="shared" si="1"/>
        <v>7.59</v>
      </c>
      <c r="G19" s="37">
        <f t="shared" si="2"/>
        <v>21.16</v>
      </c>
    </row>
    <row r="20" spans="1:7" s="6" customFormat="1" ht="15.75" customHeight="1">
      <c r="A20" s="24">
        <v>8</v>
      </c>
      <c r="B20" s="28" t="s">
        <v>15</v>
      </c>
      <c r="C20" s="39">
        <f>ROUND(94.75,2)</f>
        <v>94.75</v>
      </c>
      <c r="D20" s="41">
        <f>ROUND(4.0315,4)</f>
        <v>4.0315</v>
      </c>
      <c r="E20" s="39">
        <f t="shared" si="0"/>
        <v>381.98</v>
      </c>
      <c r="F20" s="37">
        <f t="shared" si="1"/>
        <v>94.75</v>
      </c>
      <c r="G20" s="37">
        <f t="shared" si="2"/>
        <v>381.98</v>
      </c>
    </row>
    <row r="21" spans="1:7" s="6" customFormat="1" ht="15.75" customHeight="1">
      <c r="A21" s="24">
        <v>9</v>
      </c>
      <c r="B21" s="28" t="s">
        <v>20</v>
      </c>
      <c r="C21" s="39">
        <f>ROUND(13.96,2)</f>
        <v>13.96</v>
      </c>
      <c r="D21" s="41">
        <f>ROUND(2.4599,4)</f>
        <v>2.4599</v>
      </c>
      <c r="E21" s="39">
        <f t="shared" si="0"/>
        <v>34.34</v>
      </c>
      <c r="F21" s="37">
        <f t="shared" si="1"/>
        <v>13.96</v>
      </c>
      <c r="G21" s="37">
        <f t="shared" si="2"/>
        <v>34.34</v>
      </c>
    </row>
    <row r="22" spans="1:7" s="6" customFormat="1" ht="15.75" customHeight="1">
      <c r="A22" s="24">
        <v>10</v>
      </c>
      <c r="B22" s="28" t="s">
        <v>21</v>
      </c>
      <c r="C22" s="39">
        <f>ROUND(1168.61,2)</f>
        <v>1168.61</v>
      </c>
      <c r="D22" s="41">
        <f>ROUND(3.2566,4)</f>
        <v>3.2566</v>
      </c>
      <c r="E22" s="39">
        <f>ROUND(3805.65,2)</f>
        <v>3805.65</v>
      </c>
      <c r="F22" s="37">
        <f t="shared" si="1"/>
        <v>1168.61</v>
      </c>
      <c r="G22" s="37">
        <f t="shared" si="2"/>
        <v>3805.65</v>
      </c>
    </row>
    <row r="23" spans="1:7" s="6" customFormat="1" ht="15.75" customHeight="1">
      <c r="A23" s="24">
        <v>11</v>
      </c>
      <c r="B23" s="28" t="s">
        <v>13</v>
      </c>
      <c r="C23" s="39">
        <f>ROUND(1646.59,2)</f>
        <v>1646.59</v>
      </c>
      <c r="D23" s="41">
        <f>ROUND(3.0608,4)</f>
        <v>3.0608</v>
      </c>
      <c r="E23" s="39">
        <f t="shared" si="0"/>
        <v>5039.88</v>
      </c>
      <c r="F23" s="37">
        <f t="shared" si="1"/>
        <v>1646.59</v>
      </c>
      <c r="G23" s="37">
        <f t="shared" si="2"/>
        <v>5039.88</v>
      </c>
    </row>
    <row r="24" spans="1:7" s="6" customFormat="1" ht="22.5" customHeight="1">
      <c r="A24" s="24">
        <v>12</v>
      </c>
      <c r="B24" s="28" t="s">
        <v>6</v>
      </c>
      <c r="C24" s="39">
        <f>ROUND(80.28,2)</f>
        <v>80.28</v>
      </c>
      <c r="D24" s="41">
        <f>ROUND(3.887,4)</f>
        <v>3.887</v>
      </c>
      <c r="E24" s="39">
        <f t="shared" si="0"/>
        <v>312.05</v>
      </c>
      <c r="F24" s="37">
        <f t="shared" si="1"/>
        <v>80.28</v>
      </c>
      <c r="G24" s="37">
        <f t="shared" si="2"/>
        <v>312.05</v>
      </c>
    </row>
    <row r="25" spans="1:7" ht="12.75" customHeight="1">
      <c r="A25" s="78" t="s">
        <v>5</v>
      </c>
      <c r="B25" s="78"/>
      <c r="C25" s="39">
        <f>ROUND(SUM(C13:C24),2)</f>
        <v>6745.94</v>
      </c>
      <c r="D25" s="41">
        <f>ROUND(3.4795,4)</f>
        <v>3.4795</v>
      </c>
      <c r="E25" s="39">
        <f>ROUND(SUM(E13:E24),2)</f>
        <v>23472.78</v>
      </c>
      <c r="F25" s="39">
        <f>ROUND(SUM(F13:F24),2)</f>
        <v>6745.94</v>
      </c>
      <c r="G25" s="39">
        <f>ROUND(SUM(G13:G24),2)</f>
        <v>23472.78</v>
      </c>
    </row>
    <row r="30" ht="12.75">
      <c r="C30" s="40"/>
    </row>
  </sheetData>
  <sheetProtection/>
  <mergeCells count="19">
    <mergeCell ref="G11:G12"/>
    <mergeCell ref="A8:G8"/>
    <mergeCell ref="A10:A12"/>
    <mergeCell ref="B10:B12"/>
    <mergeCell ref="C10:E10"/>
    <mergeCell ref="F1:G1"/>
    <mergeCell ref="F2:G2"/>
    <mergeCell ref="F4:G4"/>
    <mergeCell ref="F5:G5"/>
    <mergeCell ref="A25:B25"/>
    <mergeCell ref="I10:K10"/>
    <mergeCell ref="L10:N10"/>
    <mergeCell ref="O10:Q10"/>
    <mergeCell ref="C11:C12"/>
    <mergeCell ref="D11:D12"/>
    <mergeCell ref="E11:E12"/>
    <mergeCell ref="H10:H11"/>
    <mergeCell ref="F10:G10"/>
    <mergeCell ref="F11:F12"/>
  </mergeCells>
  <printOptions/>
  <pageMargins left="0.99" right="0.24" top="0.4724409448818898" bottom="0.3937007874015748" header="0" footer="0.1968503937007874"/>
  <pageSetup fitToHeight="2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D29"/>
  <sheetViews>
    <sheetView tabSelected="1" zoomScalePageLayoutView="0" workbookViewId="0" topLeftCell="A1">
      <selection activeCell="O3" sqref="O3"/>
    </sheetView>
  </sheetViews>
  <sheetFormatPr defaultColWidth="9.00390625" defaultRowHeight="12.75"/>
  <cols>
    <col min="1" max="1" width="3.75390625" style="16" customWidth="1"/>
    <col min="2" max="2" width="34.875" style="16" customWidth="1"/>
    <col min="3" max="3" width="11.00390625" style="16" bestFit="1" customWidth="1"/>
    <col min="4" max="4" width="8.875" style="16" bestFit="1" customWidth="1"/>
    <col min="5" max="5" width="11.00390625" style="16" bestFit="1" customWidth="1"/>
    <col min="6" max="6" width="7.875" style="16" bestFit="1" customWidth="1"/>
    <col min="7" max="7" width="11.00390625" style="16" bestFit="1" customWidth="1"/>
    <col min="8" max="8" width="7.875" style="16" bestFit="1" customWidth="1"/>
    <col min="9" max="9" width="11.00390625" style="16" bestFit="1" customWidth="1"/>
    <col min="10" max="10" width="7.875" style="16" bestFit="1" customWidth="1"/>
    <col min="11" max="11" width="11.00390625" style="16" bestFit="1" customWidth="1"/>
    <col min="12" max="12" width="7.875" style="16" bestFit="1" customWidth="1"/>
    <col min="13" max="13" width="11.00390625" style="16" bestFit="1" customWidth="1"/>
    <col min="14" max="14" width="7.875" style="22" bestFit="1" customWidth="1"/>
    <col min="15" max="15" width="11.00390625" style="22" bestFit="1" customWidth="1"/>
    <col min="16" max="16" width="8.875" style="22" bestFit="1" customWidth="1"/>
    <col min="17" max="17" width="15.625" style="16" customWidth="1"/>
    <col min="18" max="19" width="9.25390625" style="13" bestFit="1" customWidth="1"/>
    <col min="20" max="16384" width="9.125" style="13" customWidth="1"/>
  </cols>
  <sheetData>
    <row r="1" spans="1:20" s="9" customFormat="1" ht="27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O1" s="77" t="s">
        <v>42</v>
      </c>
      <c r="P1" s="77"/>
      <c r="Q1" s="77"/>
      <c r="R1" s="30"/>
      <c r="S1" s="30"/>
      <c r="T1" s="30"/>
    </row>
    <row r="2" spans="1:20" s="9" customFormat="1" ht="14.2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O2" s="77" t="s">
        <v>54</v>
      </c>
      <c r="P2" s="77"/>
      <c r="Q2" s="77"/>
      <c r="R2" s="30"/>
      <c r="S2" s="30"/>
      <c r="T2" s="30"/>
    </row>
    <row r="3" spans="1:20" s="9" customFormat="1" ht="14.2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38"/>
      <c r="P3" s="38"/>
      <c r="Q3" s="38"/>
      <c r="R3" s="38"/>
      <c r="S3" s="30"/>
      <c r="T3" s="30"/>
    </row>
    <row r="4" spans="1:20" s="9" customFormat="1" ht="25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O4" s="77" t="s">
        <v>43</v>
      </c>
      <c r="P4" s="77"/>
      <c r="Q4" s="77"/>
      <c r="R4" s="30"/>
      <c r="S4" s="30"/>
      <c r="T4" s="30"/>
    </row>
    <row r="5" spans="1:20" s="9" customFormat="1" ht="14.2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O5" s="77" t="s">
        <v>52</v>
      </c>
      <c r="P5" s="77"/>
      <c r="Q5" s="77"/>
      <c r="S5" s="30"/>
      <c r="T5" s="30"/>
    </row>
    <row r="6" spans="14:17" ht="14.25" customHeight="1">
      <c r="N6" s="25"/>
      <c r="O6" s="25"/>
      <c r="P6" s="25"/>
      <c r="Q6" s="25"/>
    </row>
    <row r="7" spans="14:17" ht="14.25" customHeight="1">
      <c r="N7" s="25"/>
      <c r="O7" s="25"/>
      <c r="P7" s="25"/>
      <c r="Q7" s="25"/>
    </row>
    <row r="8" spans="1:30" ht="32.25" customHeight="1">
      <c r="A8" s="92" t="s">
        <v>44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17" ht="12" customHeight="1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9" ht="48.75" customHeight="1">
      <c r="A10" s="93" t="s">
        <v>41</v>
      </c>
      <c r="B10" s="95" t="s">
        <v>0</v>
      </c>
      <c r="C10" s="99" t="s">
        <v>45</v>
      </c>
      <c r="D10" s="100"/>
      <c r="E10" s="99" t="s">
        <v>46</v>
      </c>
      <c r="F10" s="100"/>
      <c r="G10" s="99" t="s">
        <v>47</v>
      </c>
      <c r="H10" s="100"/>
      <c r="I10" s="99" t="s">
        <v>48</v>
      </c>
      <c r="J10" s="100"/>
      <c r="K10" s="99" t="s">
        <v>49</v>
      </c>
      <c r="L10" s="100"/>
      <c r="M10" s="101" t="s">
        <v>50</v>
      </c>
      <c r="N10" s="102"/>
      <c r="O10" s="101" t="s">
        <v>51</v>
      </c>
      <c r="P10" s="102"/>
      <c r="Q10" s="97" t="s">
        <v>30</v>
      </c>
      <c r="R10" s="106"/>
      <c r="S10" s="106"/>
      <c r="U10" s="90"/>
      <c r="V10" s="90"/>
      <c r="W10" s="90"/>
      <c r="X10" s="90"/>
      <c r="Y10" s="90"/>
      <c r="Z10" s="90"/>
      <c r="AA10" s="90"/>
      <c r="AB10" s="90"/>
      <c r="AC10" s="90"/>
    </row>
    <row r="11" spans="1:30" ht="45" customHeight="1" thickBot="1">
      <c r="A11" s="94"/>
      <c r="B11" s="96"/>
      <c r="C11" s="67" t="s">
        <v>11</v>
      </c>
      <c r="D11" s="68" t="s">
        <v>1</v>
      </c>
      <c r="E11" s="69" t="s">
        <v>11</v>
      </c>
      <c r="F11" s="67" t="s">
        <v>1</v>
      </c>
      <c r="G11" s="70" t="s">
        <v>9</v>
      </c>
      <c r="H11" s="67" t="s">
        <v>1</v>
      </c>
      <c r="I11" s="70" t="s">
        <v>9</v>
      </c>
      <c r="J11" s="67" t="s">
        <v>1</v>
      </c>
      <c r="K11" s="70" t="s">
        <v>9</v>
      </c>
      <c r="L11" s="67" t="s">
        <v>1</v>
      </c>
      <c r="M11" s="70" t="s">
        <v>9</v>
      </c>
      <c r="N11" s="71" t="s">
        <v>1</v>
      </c>
      <c r="O11" s="72" t="s">
        <v>16</v>
      </c>
      <c r="P11" s="71" t="s">
        <v>1</v>
      </c>
      <c r="Q11" s="9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6" customFormat="1" ht="24.75" customHeight="1">
      <c r="A12" s="60">
        <v>1</v>
      </c>
      <c r="B12" s="61" t="s">
        <v>4</v>
      </c>
      <c r="C12" s="62">
        <v>428.95</v>
      </c>
      <c r="D12" s="63">
        <v>308.54</v>
      </c>
      <c r="E12" s="62">
        <v>2.36</v>
      </c>
      <c r="F12" s="63">
        <v>1.62</v>
      </c>
      <c r="G12" s="62">
        <v>40.06</v>
      </c>
      <c r="H12" s="63">
        <v>1.8</v>
      </c>
      <c r="I12" s="62">
        <v>376.36</v>
      </c>
      <c r="J12" s="63">
        <v>15.45</v>
      </c>
      <c r="K12" s="62">
        <v>752.72</v>
      </c>
      <c r="L12" s="63">
        <v>182.14</v>
      </c>
      <c r="M12" s="62">
        <v>336.3</v>
      </c>
      <c r="N12" s="64">
        <v>31.06</v>
      </c>
      <c r="O12" s="65">
        <v>46.24</v>
      </c>
      <c r="P12" s="63">
        <v>178.49</v>
      </c>
      <c r="Q12" s="66">
        <v>719.1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6" customFormat="1" ht="24.75" customHeight="1">
      <c r="A13" s="43">
        <v>2</v>
      </c>
      <c r="B13" s="45" t="s">
        <v>17</v>
      </c>
      <c r="C13" s="48">
        <v>42.34</v>
      </c>
      <c r="D13" s="49">
        <v>30.58</v>
      </c>
      <c r="E13" s="48">
        <v>1.13</v>
      </c>
      <c r="F13" s="49">
        <v>0.77</v>
      </c>
      <c r="G13" s="48">
        <v>19.08</v>
      </c>
      <c r="H13" s="49">
        <v>0.86</v>
      </c>
      <c r="I13" s="48">
        <v>117.61</v>
      </c>
      <c r="J13" s="49">
        <v>4.85</v>
      </c>
      <c r="K13" s="48">
        <v>149.6</v>
      </c>
      <c r="L13" s="49">
        <v>3.81</v>
      </c>
      <c r="M13" s="48">
        <v>12.91</v>
      </c>
      <c r="N13" s="49">
        <v>1.19</v>
      </c>
      <c r="O13" s="50">
        <v>12.77</v>
      </c>
      <c r="P13" s="49">
        <v>44.97</v>
      </c>
      <c r="Q13" s="47">
        <v>87.03</v>
      </c>
      <c r="R13" s="4"/>
      <c r="S13" s="2"/>
      <c r="T13" s="2"/>
      <c r="U13" s="2"/>
      <c r="V13" s="4"/>
      <c r="W13" s="2"/>
      <c r="X13" s="2"/>
      <c r="Y13" s="4"/>
      <c r="Z13" s="2"/>
      <c r="AA13" s="2"/>
      <c r="AB13" s="4"/>
      <c r="AC13" s="2"/>
      <c r="AD13" s="2"/>
    </row>
    <row r="14" spans="1:30" s="6" customFormat="1" ht="24.75" customHeight="1">
      <c r="A14" s="43">
        <v>3</v>
      </c>
      <c r="B14" s="44" t="s">
        <v>10</v>
      </c>
      <c r="C14" s="48">
        <v>19093.31</v>
      </c>
      <c r="D14" s="49">
        <v>13514.82</v>
      </c>
      <c r="E14" s="48">
        <v>705.3</v>
      </c>
      <c r="F14" s="49">
        <v>483.1</v>
      </c>
      <c r="G14" s="48">
        <v>11843.55</v>
      </c>
      <c r="H14" s="49">
        <v>532.5</v>
      </c>
      <c r="I14" s="48">
        <v>57328.38</v>
      </c>
      <c r="J14" s="49">
        <v>2550.31</v>
      </c>
      <c r="K14" s="48">
        <v>92623.59</v>
      </c>
      <c r="L14" s="49">
        <v>3107.63</v>
      </c>
      <c r="M14" s="48">
        <v>23451.66</v>
      </c>
      <c r="N14" s="49">
        <v>2166</v>
      </c>
      <c r="O14" s="50">
        <v>2240.28</v>
      </c>
      <c r="P14" s="49">
        <v>8272.17</v>
      </c>
      <c r="Q14" s="47">
        <v>30626.53</v>
      </c>
      <c r="R14" s="4"/>
      <c r="S14" s="2"/>
      <c r="T14" s="2"/>
      <c r="U14" s="2"/>
      <c r="V14" s="4"/>
      <c r="W14" s="2"/>
      <c r="X14" s="2"/>
      <c r="Y14" s="4"/>
      <c r="Z14" s="2"/>
      <c r="AA14" s="2"/>
      <c r="AB14" s="4"/>
      <c r="AC14" s="2"/>
      <c r="AD14" s="2"/>
    </row>
    <row r="15" spans="1:17" s="6" customFormat="1" ht="24.75" customHeight="1">
      <c r="A15" s="43">
        <v>4</v>
      </c>
      <c r="B15" s="44" t="s">
        <v>12</v>
      </c>
      <c r="C15" s="48">
        <v>2707.29</v>
      </c>
      <c r="D15" s="49">
        <v>1921.3</v>
      </c>
      <c r="E15" s="48">
        <v>32.57</v>
      </c>
      <c r="F15" s="49">
        <v>22.3</v>
      </c>
      <c r="G15" s="48">
        <v>542.01</v>
      </c>
      <c r="H15" s="49">
        <v>24.37</v>
      </c>
      <c r="I15" s="48">
        <v>2058.32</v>
      </c>
      <c r="J15" s="49">
        <v>97.75</v>
      </c>
      <c r="K15" s="48">
        <v>4029.19</v>
      </c>
      <c r="L15" s="49">
        <v>238.97</v>
      </c>
      <c r="M15" s="48">
        <v>1428.86</v>
      </c>
      <c r="N15" s="49">
        <v>131.97</v>
      </c>
      <c r="O15" s="50">
        <v>222.59</v>
      </c>
      <c r="P15" s="49">
        <v>870.75</v>
      </c>
      <c r="Q15" s="47">
        <v>3307.41</v>
      </c>
    </row>
    <row r="16" spans="1:17" s="6" customFormat="1" ht="24.75" customHeight="1">
      <c r="A16" s="43">
        <v>5</v>
      </c>
      <c r="B16" s="46" t="s">
        <v>18</v>
      </c>
      <c r="C16" s="48">
        <v>5631.49</v>
      </c>
      <c r="D16" s="49">
        <v>3990.3</v>
      </c>
      <c r="E16" s="48">
        <v>808.78</v>
      </c>
      <c r="F16" s="49">
        <v>553.96</v>
      </c>
      <c r="G16" s="48">
        <v>13480.16</v>
      </c>
      <c r="H16" s="49">
        <v>606.08</v>
      </c>
      <c r="I16" s="48">
        <v>46301.18</v>
      </c>
      <c r="J16" s="49">
        <v>1888.81</v>
      </c>
      <c r="K16" s="48">
        <v>71827.2</v>
      </c>
      <c r="L16" s="49">
        <v>1823.69</v>
      </c>
      <c r="M16" s="48">
        <v>12045.86</v>
      </c>
      <c r="N16" s="49">
        <v>1112.55</v>
      </c>
      <c r="O16" s="50">
        <v>1104.74</v>
      </c>
      <c r="P16" s="49">
        <v>4203.77</v>
      </c>
      <c r="Q16" s="47">
        <v>14179.16</v>
      </c>
    </row>
    <row r="17" spans="1:17" s="6" customFormat="1" ht="24.75" customHeight="1">
      <c r="A17" s="43">
        <v>6</v>
      </c>
      <c r="B17" s="46" t="s">
        <v>19</v>
      </c>
      <c r="C17" s="48">
        <v>701.54</v>
      </c>
      <c r="D17" s="49">
        <v>499.88</v>
      </c>
      <c r="E17" s="48">
        <v>40.56</v>
      </c>
      <c r="F17" s="49">
        <v>27.78</v>
      </c>
      <c r="G17" s="48">
        <v>628</v>
      </c>
      <c r="H17" s="49">
        <v>28.24</v>
      </c>
      <c r="I17" s="48">
        <v>2868.8</v>
      </c>
      <c r="J17" s="49">
        <v>181.91</v>
      </c>
      <c r="K17" s="48">
        <v>4175.34</v>
      </c>
      <c r="L17" s="49">
        <v>242.79</v>
      </c>
      <c r="M17" s="48">
        <v>678.54</v>
      </c>
      <c r="N17" s="49">
        <v>62.67</v>
      </c>
      <c r="O17" s="50">
        <v>107.54</v>
      </c>
      <c r="P17" s="49">
        <v>307.57</v>
      </c>
      <c r="Q17" s="47">
        <v>1350.84</v>
      </c>
    </row>
    <row r="18" spans="1:17" s="6" customFormat="1" ht="24.75" customHeight="1">
      <c r="A18" s="43">
        <v>7</v>
      </c>
      <c r="B18" s="44" t="s">
        <v>14</v>
      </c>
      <c r="C18" s="48">
        <v>109.84</v>
      </c>
      <c r="D18" s="49">
        <v>77.86</v>
      </c>
      <c r="E18" s="48">
        <v>1.48</v>
      </c>
      <c r="F18" s="49">
        <v>1.01</v>
      </c>
      <c r="G18" s="48">
        <v>18.47</v>
      </c>
      <c r="H18" s="49">
        <v>0.83</v>
      </c>
      <c r="I18" s="48">
        <v>39.7</v>
      </c>
      <c r="J18" s="49">
        <v>2.52</v>
      </c>
      <c r="K18" s="48">
        <v>88.93</v>
      </c>
      <c r="L18" s="49">
        <v>5.17</v>
      </c>
      <c r="M18" s="48">
        <v>30.76</v>
      </c>
      <c r="N18" s="49">
        <v>2.84</v>
      </c>
      <c r="O18" s="50">
        <v>7.59</v>
      </c>
      <c r="P18" s="49">
        <v>21.16</v>
      </c>
      <c r="Q18" s="47">
        <v>111.39</v>
      </c>
    </row>
    <row r="19" spans="1:17" s="6" customFormat="1" ht="24.75" customHeight="1">
      <c r="A19" s="43">
        <v>8</v>
      </c>
      <c r="B19" s="44" t="s">
        <v>15</v>
      </c>
      <c r="C19" s="48">
        <v>0</v>
      </c>
      <c r="D19" s="49">
        <v>0</v>
      </c>
      <c r="E19" s="48">
        <v>0</v>
      </c>
      <c r="F19" s="49">
        <v>0</v>
      </c>
      <c r="G19" s="48">
        <v>0</v>
      </c>
      <c r="H19" s="49">
        <v>0</v>
      </c>
      <c r="I19" s="48">
        <v>0</v>
      </c>
      <c r="J19" s="49">
        <v>0</v>
      </c>
      <c r="K19" s="48">
        <v>0</v>
      </c>
      <c r="L19" s="49">
        <v>0</v>
      </c>
      <c r="M19" s="48">
        <v>0</v>
      </c>
      <c r="N19" s="49">
        <v>0</v>
      </c>
      <c r="O19" s="50">
        <v>94.75</v>
      </c>
      <c r="P19" s="49">
        <v>381.98</v>
      </c>
      <c r="Q19" s="47">
        <v>381.98</v>
      </c>
    </row>
    <row r="20" spans="1:17" s="6" customFormat="1" ht="24.75" customHeight="1">
      <c r="A20" s="43">
        <v>9</v>
      </c>
      <c r="B20" s="44" t="s">
        <v>20</v>
      </c>
      <c r="C20" s="48">
        <v>197.88</v>
      </c>
      <c r="D20" s="49">
        <v>138.32</v>
      </c>
      <c r="E20" s="48">
        <v>4.18</v>
      </c>
      <c r="F20" s="49">
        <v>2.86</v>
      </c>
      <c r="G20" s="48">
        <v>63.54</v>
      </c>
      <c r="H20" s="49">
        <v>2.86</v>
      </c>
      <c r="I20" s="48">
        <v>0</v>
      </c>
      <c r="J20" s="49">
        <v>0</v>
      </c>
      <c r="K20" s="48">
        <v>133.27</v>
      </c>
      <c r="L20" s="49">
        <v>3.37</v>
      </c>
      <c r="M20" s="48">
        <v>69.73</v>
      </c>
      <c r="N20" s="49">
        <v>6.44</v>
      </c>
      <c r="O20" s="50">
        <v>13.96</v>
      </c>
      <c r="P20" s="49">
        <v>34.34</v>
      </c>
      <c r="Q20" s="47">
        <v>188.19</v>
      </c>
    </row>
    <row r="21" spans="1:17" s="6" customFormat="1" ht="24.75" customHeight="1">
      <c r="A21" s="43">
        <v>10</v>
      </c>
      <c r="B21" s="44" t="s">
        <v>21</v>
      </c>
      <c r="C21" s="48">
        <v>2366.36</v>
      </c>
      <c r="D21" s="49">
        <v>1683.22</v>
      </c>
      <c r="E21" s="48">
        <v>72.87</v>
      </c>
      <c r="F21" s="49">
        <v>49.92</v>
      </c>
      <c r="G21" s="48">
        <v>1268.36</v>
      </c>
      <c r="H21" s="49">
        <v>57.02</v>
      </c>
      <c r="I21" s="48">
        <v>11150.64</v>
      </c>
      <c r="J21" s="49">
        <v>461.97</v>
      </c>
      <c r="K21" s="48">
        <v>21359.65</v>
      </c>
      <c r="L21" s="49">
        <v>551.91</v>
      </c>
      <c r="M21" s="48">
        <v>8940.65</v>
      </c>
      <c r="N21" s="49">
        <v>825.76</v>
      </c>
      <c r="O21" s="50">
        <v>1168.61</v>
      </c>
      <c r="P21" s="49">
        <v>3805.65</v>
      </c>
      <c r="Q21" s="47">
        <v>7435.45</v>
      </c>
    </row>
    <row r="22" spans="1:19" s="6" customFormat="1" ht="24.75" customHeight="1">
      <c r="A22" s="43">
        <v>11</v>
      </c>
      <c r="B22" s="44" t="s">
        <v>13</v>
      </c>
      <c r="C22" s="48">
        <v>38.81</v>
      </c>
      <c r="D22" s="49">
        <v>27.63</v>
      </c>
      <c r="E22" s="48">
        <v>0.44</v>
      </c>
      <c r="F22" s="49">
        <v>0.3</v>
      </c>
      <c r="G22" s="48">
        <v>9.73</v>
      </c>
      <c r="H22" s="49">
        <v>0.44</v>
      </c>
      <c r="I22" s="48">
        <v>0</v>
      </c>
      <c r="J22" s="49">
        <v>0</v>
      </c>
      <c r="K22" s="48">
        <v>18.26</v>
      </c>
      <c r="L22" s="49">
        <v>0.46</v>
      </c>
      <c r="M22" s="48">
        <v>8.53</v>
      </c>
      <c r="N22" s="49">
        <v>0.79</v>
      </c>
      <c r="O22" s="50">
        <v>1646.59</v>
      </c>
      <c r="P22" s="49">
        <v>5039.88</v>
      </c>
      <c r="Q22" s="47">
        <v>5069.5</v>
      </c>
      <c r="R22" s="103"/>
      <c r="S22" s="103"/>
    </row>
    <row r="23" spans="1:17" s="6" customFormat="1" ht="24.75" customHeight="1" thickBot="1">
      <c r="A23" s="51">
        <v>12</v>
      </c>
      <c r="B23" s="52" t="s">
        <v>6</v>
      </c>
      <c r="C23" s="53">
        <v>834.1</v>
      </c>
      <c r="D23" s="54">
        <v>596.87</v>
      </c>
      <c r="E23" s="53">
        <v>22.95</v>
      </c>
      <c r="F23" s="54">
        <v>15.72</v>
      </c>
      <c r="G23" s="53">
        <v>340.12</v>
      </c>
      <c r="H23" s="54">
        <v>15.29</v>
      </c>
      <c r="I23" s="53">
        <v>895.54</v>
      </c>
      <c r="J23" s="54">
        <v>36.53</v>
      </c>
      <c r="K23" s="53">
        <v>1648.26</v>
      </c>
      <c r="L23" s="54">
        <v>182.01</v>
      </c>
      <c r="M23" s="53">
        <v>412.6</v>
      </c>
      <c r="N23" s="54">
        <v>38.11</v>
      </c>
      <c r="O23" s="55">
        <v>80.28</v>
      </c>
      <c r="P23" s="54">
        <v>312.05</v>
      </c>
      <c r="Q23" s="56">
        <v>1196.58</v>
      </c>
    </row>
    <row r="24" spans="1:17" ht="18" customHeight="1" thickBot="1">
      <c r="A24" s="104" t="s">
        <v>5</v>
      </c>
      <c r="B24" s="105"/>
      <c r="C24" s="57">
        <v>32151.91</v>
      </c>
      <c r="D24" s="58">
        <v>22789.32</v>
      </c>
      <c r="E24" s="57">
        <v>1692.62</v>
      </c>
      <c r="F24" s="58">
        <v>1159.34</v>
      </c>
      <c r="G24" s="57">
        <v>28253.08</v>
      </c>
      <c r="H24" s="58">
        <v>1270.29</v>
      </c>
      <c r="I24" s="57">
        <v>121136.53</v>
      </c>
      <c r="J24" s="58">
        <v>5240.1</v>
      </c>
      <c r="K24" s="57">
        <v>196806.01</v>
      </c>
      <c r="L24" s="58">
        <v>6341.95</v>
      </c>
      <c r="M24" s="57">
        <v>47416.4</v>
      </c>
      <c r="N24" s="58">
        <v>4379.38</v>
      </c>
      <c r="O24" s="57">
        <v>6745.94</v>
      </c>
      <c r="P24" s="58">
        <v>23472.78</v>
      </c>
      <c r="Q24" s="59">
        <v>64653.16</v>
      </c>
    </row>
    <row r="26" ht="12.75">
      <c r="Q26" s="22"/>
    </row>
    <row r="27" ht="12.75">
      <c r="Q27" s="22"/>
    </row>
    <row r="29" ht="12.75">
      <c r="N29" s="40"/>
    </row>
  </sheetData>
  <sheetProtection/>
  <mergeCells count="21">
    <mergeCell ref="A24:B24"/>
    <mergeCell ref="AA10:AC10"/>
    <mergeCell ref="R10:S10"/>
    <mergeCell ref="U10:W10"/>
    <mergeCell ref="X10:Z10"/>
    <mergeCell ref="G10:H10"/>
    <mergeCell ref="I10:J10"/>
    <mergeCell ref="K10:L10"/>
    <mergeCell ref="M10:N10"/>
    <mergeCell ref="O10:P10"/>
    <mergeCell ref="R22:S22"/>
    <mergeCell ref="O1:Q1"/>
    <mergeCell ref="O2:Q2"/>
    <mergeCell ref="O4:Q4"/>
    <mergeCell ref="O5:Q5"/>
    <mergeCell ref="A8:Q8"/>
    <mergeCell ref="A10:A11"/>
    <mergeCell ref="B10:B11"/>
    <mergeCell ref="Q10:Q11"/>
    <mergeCell ref="C10:D10"/>
    <mergeCell ref="E10:F10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2013-08-30T05:22:17Z</cp:lastPrinted>
  <dcterms:created xsi:type="dcterms:W3CDTF">2009-10-06T02:33:53Z</dcterms:created>
  <dcterms:modified xsi:type="dcterms:W3CDTF">2013-09-04T09:15:14Z</dcterms:modified>
  <cp:category/>
  <cp:version/>
  <cp:contentType/>
  <cp:contentStatus/>
</cp:coreProperties>
</file>