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<sst xmlns="http://schemas.openxmlformats.org/spreadsheetml/2006/main" count="517" uniqueCount="260">
  <si>
    <t xml:space="preserve"> </t>
  </si>
  <si>
    <t>Экспертиза огнезащитной обработки деревянных конструкций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</si>
  <si>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</si>
  <si>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</si>
  <si>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</si>
  <si>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</si>
  <si>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</si>
  <si>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</si>
  <si>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</si>
  <si>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</si>
  <si>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</si>
  <si>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</si>
  <si>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</si>
  <si>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</si>
  <si>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</si>
  <si>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</si>
  <si>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</si>
  <si>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Руководитель Управления образованием                    Л.Ф. Буйницкая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</si>
  <si>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</si>
  <si>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</si>
  <si>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</si>
  <si>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</si>
  <si>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</si>
  <si>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</si>
  <si>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</si>
  <si>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</si>
  <si>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</si>
  <si>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</si>
  <si>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</si>
  <si>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</si>
  <si>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</si>
  <si>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</si>
  <si>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</si>
  <si>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</si>
  <si>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Итого по задаче 9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</si>
  <si>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</si>
  <si>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</si>
  <si>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</si>
  <si>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</si>
  <si>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</si>
  <si>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</si>
  <si>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</si>
  <si>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</si>
  <si>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Разработка ПСД на устройство второго эвакуационного выхода</t>
  </si>
  <si>
    <t>313    321     244</t>
  </si>
  <si>
    <t xml:space="preserve">    01.1.0010220</t>
  </si>
  <si>
    <t xml:space="preserve">     01.1.0010220</t>
  </si>
  <si>
    <t xml:space="preserve">        01.1.0010220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</si>
  <si>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</si>
  <si>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</si>
  <si>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 xml:space="preserve">  01.100S3980</t>
  </si>
  <si>
    <t xml:space="preserve">611   612    621    622   </t>
  </si>
  <si>
    <t xml:space="preserve">  01.10073980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</si>
  <si>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</si>
  <si>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Текущий ремонт кровли произведен в 4-х учреждении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</si>
  <si>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</si>
  <si>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</si>
  <si>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</si>
  <si>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</si>
  <si>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</si>
  <si>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</si>
  <si>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</si>
  <si>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</si>
  <si>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</si>
  <si>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</si>
  <si>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</si>
  <si>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</si>
  <si>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</si>
  <si>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</si>
  <si>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</si>
  <si>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Софинансирование расходов предусмотренные на приобретение электронных стендов с изображениями схем безопасного движения к общеобразовательным организациям в рамках подпрограммы "Развитие дошкольного, общего и дополнительного образования"</t>
  </si>
  <si>
    <t xml:space="preserve">0702,    </t>
  </si>
  <si>
    <t xml:space="preserve">           01.100S3981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</si>
  <si>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</si>
  <si>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</si>
  <si>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0702    0707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</si>
  <si>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</si>
  <si>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</si>
  <si>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</si>
  <si>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</si>
  <si>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</si>
  <si>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</si>
  <si>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</si>
  <si>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</si>
  <si>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</si>
  <si>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</si>
  <si>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</si>
  <si>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</si>
  <si>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</si>
  <si>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</si>
  <si>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</si>
  <si>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</si>
  <si>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</si>
  <si>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4.1.</t>
  </si>
  <si>
    <t>4.2.</t>
  </si>
  <si>
    <t>5.2.</t>
  </si>
  <si>
    <t>5.3.</t>
  </si>
  <si>
    <t>5.4.</t>
  </si>
  <si>
    <t>5.5.</t>
  </si>
  <si>
    <t>5.6.</t>
  </si>
  <si>
    <t>6.2.</t>
  </si>
  <si>
    <t>7.1.</t>
  </si>
  <si>
    <t>7.2.</t>
  </si>
  <si>
    <t>7.4.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</si>
  <si>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</si>
  <si>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</si>
  <si>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В 9-ти учреждениях проведены  выведения средств обнаружения пожаров на пульт подразделения пожарной охраны</t>
  </si>
  <si>
    <t>8.3.</t>
  </si>
  <si>
    <t>8.2.</t>
  </si>
  <si>
    <t>9.1.</t>
  </si>
  <si>
    <t>9.2.</t>
  </si>
  <si>
    <t xml:space="preserve">Для 1-го   учреждения разработана ПСД на устройство второго эвакуационного выхода </t>
  </si>
  <si>
    <t>Ежемесячно 62 педагога получают стимулирующие выплаты, в соответствии с Указами Президента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</si>
  <si>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</si>
  <si>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</si>
  <si>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</si>
  <si>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0702     0707     0709   0703</t>
  </si>
  <si>
    <t>0702   0703</t>
  </si>
  <si>
    <t>0702    0703    0707</t>
  </si>
  <si>
    <t>Родительская плата за содержание ребенка в муниципальных дошкольных образовательных учреждениях, благотворительные пожертвования,спонсорская помощь, платные услуги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</si>
  <si>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</si>
  <si>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</si>
  <si>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</si>
  <si>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</si>
  <si>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</si>
  <si>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</si>
  <si>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</si>
  <si>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</si>
  <si>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</si>
  <si>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</si>
  <si>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1.8</t>
  </si>
  <si>
    <t>1.9</t>
  </si>
  <si>
    <t>01.1.0085090</t>
  </si>
  <si>
    <t>01.10085090</t>
  </si>
  <si>
    <t>01.10085180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</si>
  <si>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</t>
  </si>
  <si>
    <t>Ежегодно 6302 человека получают услуги дополнительного  образования</t>
  </si>
  <si>
    <t>Итого за период  2018-2020 годы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</si>
  <si>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</si>
  <si>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</si>
  <si>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</si>
  <si>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</si>
  <si>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  01.1.0010480</t>
  </si>
  <si>
    <t xml:space="preserve">  01.1.0085190     </t>
  </si>
  <si>
    <t xml:space="preserve">    01.10075110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</si>
  <si>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</si>
  <si>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</si>
  <si>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</si>
  <si>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</si>
  <si>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       01.10075110   </t>
  </si>
  <si>
    <t xml:space="preserve">01.1.0075660   </t>
  </si>
  <si>
    <t xml:space="preserve">      01.1.0010210</t>
  </si>
  <si>
    <t xml:space="preserve">         01.10075110  </t>
  </si>
  <si>
    <t xml:space="preserve">        01.1.0010210</t>
  </si>
  <si>
    <t xml:space="preserve">        01.1.0010310</t>
  </si>
  <si>
    <t xml:space="preserve">      01.1.0087340</t>
  </si>
  <si>
    <t xml:space="preserve">           01.10085090</t>
  </si>
  <si>
    <t xml:space="preserve">   01.1.0085180</t>
  </si>
  <si>
    <t xml:space="preserve"> 01.10075630</t>
  </si>
  <si>
    <t xml:space="preserve">         01.1007511П  </t>
  </si>
  <si>
    <t xml:space="preserve">     01.1.001021Р</t>
  </si>
  <si>
    <t>5.9</t>
  </si>
  <si>
    <t>5.10</t>
  </si>
  <si>
    <t>5.11</t>
  </si>
  <si>
    <t>5.12</t>
  </si>
  <si>
    <t>5.13</t>
  </si>
  <si>
    <t xml:space="preserve">    01.1.0075880     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</si>
  <si>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</t>
  </si>
  <si>
    <t xml:space="preserve">       01.10010470</t>
  </si>
  <si>
    <t>1.5.</t>
  </si>
  <si>
    <t>1.6.</t>
  </si>
  <si>
    <t>1.7.</t>
  </si>
  <si>
    <t xml:space="preserve">          Задача 2    Создание дополнительных мест для получения детьми дошкольного возраста дошкольного образования</t>
  </si>
  <si>
    <t xml:space="preserve">            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</si>
  <si>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</si>
  <si>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 xml:space="preserve">     01.1.0074090        </t>
  </si>
  <si>
    <t xml:space="preserve">       01.1.0075640    </t>
  </si>
  <si>
    <t xml:space="preserve">  01.10010470</t>
  </si>
  <si>
    <t xml:space="preserve">  01.1.0085040  </t>
  </si>
  <si>
    <t>5.7.</t>
  </si>
  <si>
    <t>5.8.</t>
  </si>
  <si>
    <t>5.14</t>
  </si>
  <si>
    <t>5.15</t>
  </si>
  <si>
    <t>611   621</t>
  </si>
  <si>
    <t xml:space="preserve">        01.1.0087370  </t>
  </si>
  <si>
    <t xml:space="preserve">  01.1.0085050       </t>
  </si>
  <si>
    <t xml:space="preserve">   0707    0703</t>
  </si>
  <si>
    <t xml:space="preserve">  01.1001047П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</si>
  <si>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</si>
  <si>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</si>
  <si>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</si>
  <si>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</si>
  <si>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</si>
  <si>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</si>
  <si>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</si>
  <si>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</si>
  <si>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</si>
  <si>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</si>
  <si>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 xml:space="preserve">  01.1.0074080        </t>
  </si>
  <si>
    <t xml:space="preserve"> 01.1.0085010      </t>
  </si>
  <si>
    <t>Субсидии бюджетам муниципального образования 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</si>
  <si>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 xml:space="preserve"> Софинансирование к судсидиям краевого бюджета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</si>
  <si>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01.100S5630</t>
  </si>
  <si>
    <t>Руководитель Управления образованием __________Л.Ф.Буйницкая</t>
  </si>
  <si>
    <t xml:space="preserve">0701,  0702    </t>
  </si>
  <si>
    <t>0702         0701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</si>
  <si>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</si>
  <si>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5.16</t>
  </si>
  <si>
    <t xml:space="preserve">             01.100R0271 </t>
  </si>
  <si>
    <t xml:space="preserve"> 01.100S0271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</si>
  <si>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</si>
  <si>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за счет бюджета города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</si>
  <si>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</si>
  <si>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0701        0702</t>
  </si>
  <si>
    <t>0702    0701</t>
  </si>
  <si>
    <t>Услуги общего образования получают- 2018 год - 5152 человек, 2019 год - 5250 человек, 2020 год - 5384 человека; услуги дошкольного образования получают 2677 человек</t>
  </si>
  <si>
    <t>Услуги общего образования получают: - 5152 человек;  услуги дошкольного образования получают 2677 человек</t>
  </si>
  <si>
    <t xml:space="preserve">     01.1.0010230</t>
  </si>
  <si>
    <t>5.17</t>
  </si>
  <si>
    <t xml:space="preserve">    01.1.00S0220</t>
  </si>
  <si>
    <t>1.10</t>
  </si>
  <si>
    <t xml:space="preserve">     01.1.00S0220</t>
  </si>
  <si>
    <t>5.18</t>
  </si>
  <si>
    <t xml:space="preserve">        01.1.00S0220</t>
  </si>
  <si>
    <t xml:space="preserve">    01.1.0010230</t>
  </si>
  <si>
    <t>1.11</t>
  </si>
  <si>
    <t xml:space="preserve">        01.1.0010230</t>
  </si>
  <si>
    <t>6.14</t>
  </si>
  <si>
    <t>6.15</t>
  </si>
  <si>
    <t>0701 0702    0707    0703</t>
  </si>
  <si>
    <t xml:space="preserve">    01.1.00S0230</t>
  </si>
  <si>
    <t xml:space="preserve">     01.1.00S0230</t>
  </si>
  <si>
    <t>5.19</t>
  </si>
  <si>
    <t xml:space="preserve">        01.1.00S0230</t>
  </si>
  <si>
    <t>0701     0702</t>
  </si>
  <si>
    <t>1.12</t>
  </si>
  <si>
    <t xml:space="preserve">  01.1.008505П        </t>
  </si>
  <si>
    <t xml:space="preserve">к подпрограмме "Развитие дошкольного, общего и дополнительного образования" </t>
  </si>
  <si>
    <t xml:space="preserve">образования "город Шарыпово Красноярского края" </t>
  </si>
  <si>
    <t>Приложение № 4</t>
  </si>
  <si>
    <t>к постановлению Администрации города Шарыпово</t>
  </si>
  <si>
    <t>Оплата исполнительных листов по МРЗП</t>
  </si>
  <si>
    <t>1.13</t>
  </si>
  <si>
    <t>1.14</t>
  </si>
  <si>
    <t>Произведено благоустройство территории в 1-м учреждении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</si>
  <si>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</si>
  <si>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Услуги общего образования получают: 2014 год - 4785 человек, 2015 год - 4819 человек, 2016 год - 5003 человека, 2017 год - 5044 человека, 2018 год - 5152 человека, 2019 год - 5250 человек, 2020 год - 5384 человека</t>
  </si>
  <si>
    <t>Услуги общего образования получают: 2014 год - 4785 человек, 2015 год - 4819 человек, 2016 год - 5003 человек, 2017 год - 5044 человек, 2018 год - 5152 человек, 2019 год - 5250 человек, 2020 год - 5384 человека</t>
  </si>
  <si>
    <t>1260 детей из малообеспеченных семей получают бесплатное школьное питание</t>
  </si>
  <si>
    <t>Плата родителей за питание детей в школьной столовой, благотворительные пожетрвования, спонсорская помощь, платные услуги</t>
  </si>
  <si>
    <t>6.3.</t>
  </si>
  <si>
    <t>Благотворительные пожертвования, спонсорская помощь, платные услуги</t>
  </si>
  <si>
    <t>В 2-х  учреждениях произведен текущий ремонт водоснабжения и канализации в помещении   мастерских</t>
  </si>
  <si>
    <t>В 5-х учреждениях произведен текущий ремонт вытяжной вентиляции в помещении мастерских</t>
  </si>
  <si>
    <t>7.3.</t>
  </si>
  <si>
    <t>7.5.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</si>
  <si>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обороны,чрезвычайным ситуациям и ликвидации последствий стихийных бедствий (МЧС) по Красноярскому краю (Отдел надзорной деятельности по г.Шарыпово,Шарыповскому и Ужурскому районам)</t>
  </si>
  <si>
    <t>Выведение средств обнаружения пожаров на пульт подразделения пожарной охраны</t>
  </si>
  <si>
    <t>Восстановлено  наружное освещение в 18-ти учреждениях</t>
  </si>
  <si>
    <t>от 28.12.2018 года № 363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</si>
</sst>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wrapText="1"/>
    </xf>
    <xf numFmtId="181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1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2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/>
    </xf>
    <xf numFmtId="2" fontId="1" fillId="33" borderId="10" xfId="0" applyNumberFormat="1" applyFont="1" applyFill="1" applyBorder="1" applyAlignment="1">
      <alignment horizontal="center" vertical="top"/>
    </xf>
    <xf numFmtId="49" fontId="1" fillId="33" borderId="11" xfId="0" applyNumberFormat="1" applyFont="1" applyFill="1" applyBorder="1" applyAlignment="1">
      <alignment vertical="top"/>
    </xf>
    <xf numFmtId="49" fontId="1" fillId="33" borderId="11" xfId="0" applyNumberFormat="1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vertical="top"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3" xfId="0" applyNumberFormat="1" applyFont="1" applyFill="1" applyBorder="1" applyAlignment="1">
      <alignment horizontal="left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181" fontId="1" fillId="33" borderId="10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left" vertical="top" wrapText="1"/>
    </xf>
    <xf numFmtId="14" fontId="1" fillId="33" borderId="12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vertical="top"/>
    </xf>
    <xf numFmtId="49" fontId="1" fillId="33" borderId="11" xfId="0" applyNumberFormat="1" applyFont="1" applyFill="1" applyBorder="1" applyAlignment="1">
      <alignment horizontal="center" vertical="top"/>
    </xf>
    <xf numFmtId="2" fontId="1" fillId="33" borderId="11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33" borderId="12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181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vertical="top"/>
    </xf>
    <xf numFmtId="2" fontId="2" fillId="33" borderId="11" xfId="0" applyNumberFormat="1" applyFont="1" applyFill="1" applyBorder="1" applyAlignment="1">
      <alignment horizontal="center" vertical="top"/>
    </xf>
    <xf numFmtId="2" fontId="2" fillId="33" borderId="12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/>
    </xf>
    <xf numFmtId="181" fontId="1" fillId="33" borderId="11" xfId="0" applyNumberFormat="1" applyFont="1" applyFill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center" wrapText="1"/>
    </xf>
    <xf numFmtId="49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9" fontId="1" fillId="33" borderId="16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33" borderId="18" xfId="0" applyFont="1" applyFill="1" applyBorder="1" applyAlignment="1">
      <alignment horizontal="left" vertical="center" wrapText="1"/>
    </xf>
    <xf numFmtId="0" fontId="1" fillId="33" borderId="13" xfId="0" applyNumberFormat="1" applyFont="1" applyFill="1" applyBorder="1" applyAlignment="1">
      <alignment horizontal="center" vertical="top" wrapText="1"/>
    </xf>
    <xf numFmtId="14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14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2" fontId="1" fillId="34" borderId="12" xfId="0" applyNumberFormat="1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center" vertical="top"/>
    </xf>
    <xf numFmtId="49" fontId="1" fillId="34" borderId="11" xfId="0" applyNumberFormat="1" applyFont="1" applyFill="1" applyBorder="1" applyAlignment="1">
      <alignment vertical="top"/>
    </xf>
    <xf numFmtId="49" fontId="1" fillId="34" borderId="11" xfId="0" applyNumberFormat="1" applyFont="1" applyFill="1" applyBorder="1" applyAlignment="1">
      <alignment vertical="top" wrapText="1"/>
    </xf>
    <xf numFmtId="2" fontId="1" fillId="34" borderId="11" xfId="0" applyNumberFormat="1" applyFont="1" applyFill="1" applyBorder="1" applyAlignment="1">
      <alignment vertical="top"/>
    </xf>
    <xf numFmtId="2" fontId="2" fillId="34" borderId="11" xfId="0" applyNumberFormat="1" applyFont="1" applyFill="1" applyBorder="1" applyAlignment="1">
      <alignment vertical="top"/>
    </xf>
    <xf numFmtId="0" fontId="1" fillId="34" borderId="11" xfId="0" applyFont="1" applyFill="1" applyBorder="1" applyAlignment="1">
      <alignment vertical="top" wrapText="1"/>
    </xf>
    <xf numFmtId="0" fontId="1" fillId="34" borderId="18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wrapText="1"/>
    </xf>
    <xf numFmtId="49" fontId="1" fillId="33" borderId="0" xfId="0" applyNumberFormat="1" applyFont="1" applyFill="1" applyAlignment="1">
      <alignment horizontal="right" wrapText="1"/>
    </xf>
    <xf numFmtId="0" fontId="1" fillId="33" borderId="17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left" vertical="top" wrapText="1"/>
    </xf>
    <xf numFmtId="0" fontId="1" fillId="34" borderId="13" xfId="0" applyNumberFormat="1" applyFont="1" applyFill="1" applyBorder="1" applyAlignment="1">
      <alignment horizontal="left" vertical="top" wrapText="1"/>
    </xf>
    <xf numFmtId="2" fontId="1" fillId="34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49" fontId="1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2" fillId="33" borderId="20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9" fillId="33" borderId="20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3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1" fillId="33" borderId="0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2" fillId="33" borderId="20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zoomScale="75" zoomScaleNormal="75" zoomScalePageLayoutView="0" workbookViewId="0" topLeftCell="A3">
      <selection activeCell="A9" sqref="A9:L9"/>
    </sheetView>
  </sheetViews>
  <sheetFormatPr defaultColWidth="9.00390625" defaultRowHeight="12.75"/>
  <cols>
    <col min="1" max="1" width="5.375" style="78" customWidth="1"/>
    <col min="2" max="2" width="39.00390625" style="79" customWidth="1"/>
    <col min="3" max="3" width="15.625" style="79" customWidth="1"/>
    <col min="4" max="4" width="7.625" style="79" customWidth="1"/>
    <col min="5" max="5" width="8.75390625" style="79" customWidth="1"/>
    <col min="6" max="6" width="14.625" style="79" customWidth="1"/>
    <col min="7" max="7" width="6.125" style="79" customWidth="1"/>
    <col min="8" max="10" width="10.875" style="79" customWidth="1"/>
    <col min="11" max="11" width="12.875" style="79" customWidth="1"/>
    <col min="12" max="12" width="17.625" style="79" customWidth="1"/>
    <col min="13" max="13" width="11.00390625" style="0" bestFit="1" customWidth="1"/>
  </cols>
  <sheetData>
    <row r="1" spans="1:12" ht="21.75" customHeight="1" hidden="1">
      <c r="A1" s="122" t="s">
        <v>59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21.75" customHeight="1" hidden="1">
      <c r="A2" s="106"/>
      <c r="B2" s="107"/>
      <c r="C2" s="107"/>
      <c r="D2" s="107"/>
      <c r="E2" s="107"/>
      <c r="F2" s="117" t="s">
        <v>60</v>
      </c>
      <c r="G2" s="117"/>
      <c r="H2" s="117"/>
      <c r="I2" s="117"/>
      <c r="J2" s="117"/>
      <c r="K2" s="117"/>
      <c r="L2" s="117"/>
    </row>
    <row r="3" spans="1:12" ht="21.75" customHeight="1">
      <c r="A3" s="122" t="s">
        <v>239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21.75" customHeight="1">
      <c r="A4" s="122" t="s">
        <v>240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21.75" customHeight="1">
      <c r="A5" s="122" t="s">
        <v>259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ht="21.75" customHeight="1">
      <c r="A6" s="110"/>
      <c r="B6" s="109"/>
      <c r="C6" s="109"/>
      <c r="D6" s="109"/>
      <c r="E6" s="109"/>
      <c r="F6" s="109"/>
      <c r="G6" s="109"/>
      <c r="H6" s="109"/>
      <c r="I6" s="109"/>
      <c r="J6" s="109"/>
      <c r="K6" s="116" t="s">
        <v>78</v>
      </c>
      <c r="L6" s="116"/>
    </row>
    <row r="7" spans="1:12" ht="18.75" customHeight="1">
      <c r="A7" s="116" t="s">
        <v>237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ht="13.5" customHeight="1">
      <c r="A8" s="116" t="s">
        <v>79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ht="15.75" customHeight="1">
      <c r="A9" s="116" t="s">
        <v>238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ht="6.7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ht="51.75" customHeight="1">
      <c r="A11" s="118" t="s">
        <v>77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20"/>
      <c r="L11" s="120"/>
    </row>
    <row r="12" spans="1:12" ht="40.5" customHeight="1">
      <c r="A12" s="124" t="s">
        <v>0</v>
      </c>
      <c r="B12" s="121" t="s">
        <v>2</v>
      </c>
      <c r="C12" s="108"/>
      <c r="D12" s="121" t="s">
        <v>4</v>
      </c>
      <c r="E12" s="121"/>
      <c r="F12" s="121"/>
      <c r="G12" s="121"/>
      <c r="H12" s="121"/>
      <c r="I12" s="121"/>
      <c r="J12" s="108"/>
      <c r="K12" s="121" t="s">
        <v>137</v>
      </c>
      <c r="L12" s="121" t="s">
        <v>8</v>
      </c>
    </row>
    <row r="13" spans="1:12" ht="40.5" customHeight="1">
      <c r="A13" s="124"/>
      <c r="B13" s="121"/>
      <c r="C13" s="108" t="s">
        <v>3</v>
      </c>
      <c r="D13" s="108" t="s">
        <v>3</v>
      </c>
      <c r="E13" s="108" t="s">
        <v>5</v>
      </c>
      <c r="F13" s="108" t="s">
        <v>6</v>
      </c>
      <c r="G13" s="108" t="s">
        <v>7</v>
      </c>
      <c r="H13" s="108">
        <v>2018</v>
      </c>
      <c r="I13" s="108">
        <v>2019</v>
      </c>
      <c r="J13" s="108">
        <v>2020</v>
      </c>
      <c r="K13" s="121"/>
      <c r="L13" s="121"/>
    </row>
    <row r="14" spans="1:12" s="3" customFormat="1" ht="18.75" customHeight="1">
      <c r="A14" s="136" t="s">
        <v>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8"/>
    </row>
    <row r="15" spans="1:12" ht="22.5" customHeight="1">
      <c r="A15" s="133" t="s">
        <v>18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5"/>
    </row>
    <row r="16" spans="1:12" s="7" customFormat="1" ht="385.5" customHeight="1">
      <c r="A16" s="112" t="s">
        <v>85</v>
      </c>
      <c r="B16" s="84" t="s">
        <v>127</v>
      </c>
      <c r="C16" s="75" t="s">
        <v>138</v>
      </c>
      <c r="D16" s="112" t="s">
        <v>38</v>
      </c>
      <c r="E16" s="112" t="s">
        <v>39</v>
      </c>
      <c r="F16" s="33" t="s">
        <v>166</v>
      </c>
      <c r="G16" s="108" t="s">
        <v>26</v>
      </c>
      <c r="H16" s="34">
        <f>127940.2+61741.4+4834.6+1592.5-63333.9+2609+316.5</f>
        <v>135700.30000000002</v>
      </c>
      <c r="I16" s="34">
        <f>127940.2</f>
        <v>127940.2</v>
      </c>
      <c r="J16" s="34">
        <f>127940.2</f>
        <v>127940.2</v>
      </c>
      <c r="K16" s="52">
        <f>SUM(H16:J16)</f>
        <v>391580.7</v>
      </c>
      <c r="L16" s="108" t="s">
        <v>80</v>
      </c>
    </row>
    <row r="17" spans="1:12" s="7" customFormat="1" ht="372" customHeight="1">
      <c r="A17" s="90" t="s">
        <v>86</v>
      </c>
      <c r="B17" s="91" t="s">
        <v>206</v>
      </c>
      <c r="C17" s="92" t="s">
        <v>138</v>
      </c>
      <c r="D17" s="90" t="s">
        <v>38</v>
      </c>
      <c r="E17" s="90" t="s">
        <v>39</v>
      </c>
      <c r="F17" s="93" t="s">
        <v>198</v>
      </c>
      <c r="G17" s="94" t="s">
        <v>26</v>
      </c>
      <c r="H17" s="96">
        <f>63333.9+6136.4+762.2</f>
        <v>70232.5</v>
      </c>
      <c r="I17" s="96">
        <v>61741.4</v>
      </c>
      <c r="J17" s="96">
        <v>61741.4</v>
      </c>
      <c r="K17" s="95">
        <f>SUM(H17:J17)</f>
        <v>193715.3</v>
      </c>
      <c r="L17" s="94" t="s">
        <v>80</v>
      </c>
    </row>
    <row r="18" spans="1:12" s="7" customFormat="1" ht="138" customHeight="1">
      <c r="A18" s="112" t="s">
        <v>87</v>
      </c>
      <c r="B18" s="40" t="s">
        <v>55</v>
      </c>
      <c r="C18" s="75" t="s">
        <v>138</v>
      </c>
      <c r="D18" s="39" t="s">
        <v>38</v>
      </c>
      <c r="E18" s="39" t="s">
        <v>39</v>
      </c>
      <c r="F18" s="41" t="s">
        <v>199</v>
      </c>
      <c r="G18" s="42" t="s">
        <v>26</v>
      </c>
      <c r="H18" s="43">
        <f>35462.82+757.29-1054.42-595.4+151.67+533.64-757.29+151.18+164.09+151.67+53+477.15+251.62+800-10-2-139.87-98.6-306.86-133.97+67.09-461.63-0.86+304.92+219.1-800+56.81</f>
        <v>35241.14999999999</v>
      </c>
      <c r="I18" s="43">
        <v>35462.82</v>
      </c>
      <c r="J18" s="43">
        <v>35462.82</v>
      </c>
      <c r="K18" s="52">
        <f aca="true" t="shared" si="0" ref="K18:K29">SUM(H18:J18)</f>
        <v>106166.78999999998</v>
      </c>
      <c r="L18" s="44" t="s">
        <v>81</v>
      </c>
    </row>
    <row r="19" spans="1:12" s="7" customFormat="1" ht="138" customHeight="1">
      <c r="A19" s="112" t="s">
        <v>88</v>
      </c>
      <c r="B19" s="40" t="s">
        <v>167</v>
      </c>
      <c r="C19" s="75" t="s">
        <v>138</v>
      </c>
      <c r="D19" s="39" t="s">
        <v>38</v>
      </c>
      <c r="E19" s="39" t="s">
        <v>39</v>
      </c>
      <c r="F19" s="41" t="s">
        <v>168</v>
      </c>
      <c r="G19" s="42" t="s">
        <v>26</v>
      </c>
      <c r="H19" s="43">
        <f>757.29+133.97</f>
        <v>891.26</v>
      </c>
      <c r="I19" s="43"/>
      <c r="J19" s="43"/>
      <c r="K19" s="52">
        <f t="shared" si="0"/>
        <v>891.26</v>
      </c>
      <c r="L19" s="44"/>
    </row>
    <row r="20" spans="1:12" s="7" customFormat="1" ht="169.5" customHeight="1">
      <c r="A20" s="39" t="s">
        <v>169</v>
      </c>
      <c r="B20" s="40" t="s">
        <v>120</v>
      </c>
      <c r="C20" s="75" t="s">
        <v>138</v>
      </c>
      <c r="D20" s="39" t="s">
        <v>38</v>
      </c>
      <c r="E20" s="39" t="s">
        <v>39</v>
      </c>
      <c r="F20" s="41" t="s">
        <v>143</v>
      </c>
      <c r="G20" s="42" t="s">
        <v>26</v>
      </c>
      <c r="H20" s="43">
        <v>26556.9</v>
      </c>
      <c r="I20" s="43">
        <v>26556.9</v>
      </c>
      <c r="J20" s="43">
        <v>26556.9</v>
      </c>
      <c r="K20" s="52">
        <f t="shared" si="0"/>
        <v>79670.70000000001</v>
      </c>
      <c r="L20" s="44" t="s">
        <v>121</v>
      </c>
    </row>
    <row r="21" spans="1:12" s="7" customFormat="1" ht="166.5" customHeight="1">
      <c r="A21" s="39" t="s">
        <v>170</v>
      </c>
      <c r="B21" s="29" t="s">
        <v>61</v>
      </c>
      <c r="C21" s="75" t="s">
        <v>138</v>
      </c>
      <c r="D21" s="112" t="s">
        <v>38</v>
      </c>
      <c r="E21" s="112" t="s">
        <v>39</v>
      </c>
      <c r="F21" s="33" t="s">
        <v>144</v>
      </c>
      <c r="G21" s="108" t="s">
        <v>26</v>
      </c>
      <c r="H21" s="34">
        <f>4798.3+800</f>
        <v>5598.3</v>
      </c>
      <c r="I21" s="34">
        <v>4798.3</v>
      </c>
      <c r="J21" s="34">
        <v>4798.3</v>
      </c>
      <c r="K21" s="52">
        <f t="shared" si="0"/>
        <v>15194.900000000001</v>
      </c>
      <c r="L21" s="111" t="s">
        <v>81</v>
      </c>
    </row>
    <row r="22" spans="1:12" s="3" customFormat="1" ht="388.5" customHeight="1">
      <c r="A22" s="112" t="s">
        <v>171</v>
      </c>
      <c r="B22" s="35" t="s">
        <v>74</v>
      </c>
      <c r="C22" s="75" t="s">
        <v>138</v>
      </c>
      <c r="D22" s="112" t="s">
        <v>38</v>
      </c>
      <c r="E22" s="108">
        <v>1003</v>
      </c>
      <c r="F22" s="112" t="s">
        <v>145</v>
      </c>
      <c r="G22" s="108" t="s">
        <v>26</v>
      </c>
      <c r="H22" s="34">
        <f>693.2-190</f>
        <v>503.20000000000005</v>
      </c>
      <c r="I22" s="34">
        <v>693.2</v>
      </c>
      <c r="J22" s="34">
        <v>693.2</v>
      </c>
      <c r="K22" s="52">
        <f t="shared" si="0"/>
        <v>1889.6000000000001</v>
      </c>
      <c r="L22" s="111" t="s">
        <v>27</v>
      </c>
    </row>
    <row r="23" spans="1:13" s="7" customFormat="1" ht="195" customHeight="1">
      <c r="A23" s="112" t="s">
        <v>130</v>
      </c>
      <c r="B23" s="85" t="s">
        <v>62</v>
      </c>
      <c r="C23" s="75" t="s">
        <v>138</v>
      </c>
      <c r="D23" s="112" t="s">
        <v>38</v>
      </c>
      <c r="E23" s="112" t="s">
        <v>39</v>
      </c>
      <c r="F23" s="108" t="s">
        <v>146</v>
      </c>
      <c r="G23" s="108" t="s">
        <v>26</v>
      </c>
      <c r="H23" s="34">
        <f>13380.53+101.56-30.42-146.18-1422.37+1448.52-56.81</f>
        <v>13274.83</v>
      </c>
      <c r="I23" s="34">
        <v>13380.53</v>
      </c>
      <c r="J23" s="34">
        <v>13380.53</v>
      </c>
      <c r="K23" s="52">
        <f t="shared" si="0"/>
        <v>40035.89</v>
      </c>
      <c r="L23" s="111" t="s">
        <v>89</v>
      </c>
      <c r="M23" s="7" t="s">
        <v>25</v>
      </c>
    </row>
    <row r="24" spans="1:12" s="7" customFormat="1" ht="215.25" customHeight="1">
      <c r="A24" s="112" t="s">
        <v>131</v>
      </c>
      <c r="B24" s="35" t="s">
        <v>66</v>
      </c>
      <c r="C24" s="75" t="s">
        <v>138</v>
      </c>
      <c r="D24" s="112" t="s">
        <v>38</v>
      </c>
      <c r="E24" s="112" t="s">
        <v>39</v>
      </c>
      <c r="F24" s="108" t="s">
        <v>45</v>
      </c>
      <c r="G24" s="108" t="s">
        <v>26</v>
      </c>
      <c r="H24" s="34">
        <f>1054.42+1422.37+3094.72</f>
        <v>5571.51</v>
      </c>
      <c r="I24" s="34">
        <v>0</v>
      </c>
      <c r="J24" s="34">
        <v>0</v>
      </c>
      <c r="K24" s="52">
        <f t="shared" si="0"/>
        <v>5571.51</v>
      </c>
      <c r="L24" s="111" t="s">
        <v>89</v>
      </c>
    </row>
    <row r="25" spans="1:12" s="7" customFormat="1" ht="215.25" customHeight="1">
      <c r="A25" s="112" t="s">
        <v>220</v>
      </c>
      <c r="B25" s="35" t="s">
        <v>66</v>
      </c>
      <c r="C25" s="75" t="s">
        <v>138</v>
      </c>
      <c r="D25" s="112" t="s">
        <v>38</v>
      </c>
      <c r="E25" s="112" t="s">
        <v>39</v>
      </c>
      <c r="F25" s="108" t="s">
        <v>219</v>
      </c>
      <c r="G25" s="108" t="s">
        <v>26</v>
      </c>
      <c r="H25" s="34">
        <f>323.34+480.58+1060.51</f>
        <v>1864.4299999999998</v>
      </c>
      <c r="I25" s="34"/>
      <c r="J25" s="34"/>
      <c r="K25" s="52">
        <f t="shared" si="0"/>
        <v>1864.4299999999998</v>
      </c>
      <c r="L25" s="111" t="s">
        <v>89</v>
      </c>
    </row>
    <row r="26" spans="1:12" s="7" customFormat="1" ht="153" customHeight="1">
      <c r="A26" s="112" t="s">
        <v>225</v>
      </c>
      <c r="B26" s="35" t="s">
        <v>241</v>
      </c>
      <c r="C26" s="75" t="s">
        <v>138</v>
      </c>
      <c r="D26" s="112" t="s">
        <v>38</v>
      </c>
      <c r="E26" s="112" t="s">
        <v>39</v>
      </c>
      <c r="F26" s="108" t="s">
        <v>224</v>
      </c>
      <c r="G26" s="108" t="s">
        <v>26</v>
      </c>
      <c r="H26" s="34">
        <v>822.73</v>
      </c>
      <c r="I26" s="34">
        <v>0</v>
      </c>
      <c r="J26" s="34">
        <v>0</v>
      </c>
      <c r="K26" s="52">
        <f>SUM(H26:J26)</f>
        <v>822.73</v>
      </c>
      <c r="L26" s="111"/>
    </row>
    <row r="27" spans="1:12" s="7" customFormat="1" ht="153" customHeight="1">
      <c r="A27" s="112" t="s">
        <v>235</v>
      </c>
      <c r="B27" s="35" t="s">
        <v>241</v>
      </c>
      <c r="C27" s="75" t="s">
        <v>138</v>
      </c>
      <c r="D27" s="112" t="s">
        <v>38</v>
      </c>
      <c r="E27" s="112" t="s">
        <v>39</v>
      </c>
      <c r="F27" s="108" t="s">
        <v>230</v>
      </c>
      <c r="G27" s="108" t="s">
        <v>26</v>
      </c>
      <c r="H27" s="34">
        <v>377.08</v>
      </c>
      <c r="I27" s="34">
        <v>0</v>
      </c>
      <c r="J27" s="34">
        <v>0</v>
      </c>
      <c r="K27" s="52">
        <f>SUM(H27:J27)</f>
        <v>377.08</v>
      </c>
      <c r="L27" s="111"/>
    </row>
    <row r="28" spans="1:12" s="7" customFormat="1" ht="215.25" customHeight="1">
      <c r="A28" s="90" t="s">
        <v>242</v>
      </c>
      <c r="B28" s="114" t="s">
        <v>63</v>
      </c>
      <c r="C28" s="92" t="s">
        <v>138</v>
      </c>
      <c r="D28" s="90" t="s">
        <v>173</v>
      </c>
      <c r="E28" s="94">
        <v>1004</v>
      </c>
      <c r="F28" s="90" t="s">
        <v>147</v>
      </c>
      <c r="G28" s="94" t="s">
        <v>44</v>
      </c>
      <c r="H28" s="115">
        <f>5931.5-500</f>
        <v>5431.5</v>
      </c>
      <c r="I28" s="115">
        <v>5931.5</v>
      </c>
      <c r="J28" s="115">
        <v>5931.5</v>
      </c>
      <c r="K28" s="95">
        <f t="shared" si="0"/>
        <v>17294.5</v>
      </c>
      <c r="L28" s="97" t="s">
        <v>82</v>
      </c>
    </row>
    <row r="29" spans="1:12" s="7" customFormat="1" ht="171.75" customHeight="1">
      <c r="A29" s="90" t="s">
        <v>243</v>
      </c>
      <c r="B29" s="98" t="s">
        <v>119</v>
      </c>
      <c r="C29" s="92" t="s">
        <v>138</v>
      </c>
      <c r="D29" s="99" t="s">
        <v>38</v>
      </c>
      <c r="E29" s="94"/>
      <c r="F29" s="94"/>
      <c r="G29" s="94"/>
      <c r="H29" s="94">
        <f>23008.1+461.98+115.25+61.65+5.46+2150+180-1200</f>
        <v>24782.44</v>
      </c>
      <c r="I29" s="94">
        <v>23008.1</v>
      </c>
      <c r="J29" s="94">
        <v>23008.1</v>
      </c>
      <c r="K29" s="95">
        <f t="shared" si="0"/>
        <v>70798.63999999998</v>
      </c>
      <c r="L29" s="97" t="s">
        <v>83</v>
      </c>
    </row>
    <row r="30" spans="1:12" s="3" customFormat="1" ht="24.75" customHeight="1">
      <c r="A30" s="149" t="s">
        <v>19</v>
      </c>
      <c r="B30" s="150"/>
      <c r="C30" s="150"/>
      <c r="D30" s="82"/>
      <c r="E30" s="51"/>
      <c r="F30" s="51"/>
      <c r="G30" s="51"/>
      <c r="H30" s="52">
        <f>SUM(H16:H29)</f>
        <v>326848.13000000006</v>
      </c>
      <c r="I30" s="52">
        <f>SUM(I16:I29)</f>
        <v>299512.95</v>
      </c>
      <c r="J30" s="52">
        <f>SUM(J16:J29)</f>
        <v>299512.95</v>
      </c>
      <c r="K30" s="52">
        <f>SUM(K16:K29)</f>
        <v>925874.03</v>
      </c>
      <c r="L30" s="51"/>
    </row>
    <row r="31" spans="1:13" ht="25.5" customHeight="1">
      <c r="A31" s="146" t="s">
        <v>172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8"/>
      <c r="M31" s="83"/>
    </row>
    <row r="32" spans="1:12" ht="240" customHeight="1">
      <c r="A32" s="112" t="s">
        <v>90</v>
      </c>
      <c r="B32" s="9" t="s">
        <v>64</v>
      </c>
      <c r="C32" s="75" t="s">
        <v>138</v>
      </c>
      <c r="D32" s="112" t="s">
        <v>38</v>
      </c>
      <c r="E32" s="14" t="s">
        <v>40</v>
      </c>
      <c r="F32" s="14" t="s">
        <v>148</v>
      </c>
      <c r="G32" s="108" t="s">
        <v>26</v>
      </c>
      <c r="H32" s="30">
        <f>100-35.62</f>
        <v>64.38</v>
      </c>
      <c r="I32" s="30">
        <v>100</v>
      </c>
      <c r="J32" s="30">
        <v>100</v>
      </c>
      <c r="K32" s="56">
        <f>SUM(H32:J32)</f>
        <v>264.38</v>
      </c>
      <c r="L32" s="9" t="s">
        <v>135</v>
      </c>
    </row>
    <row r="33" spans="1:12" ht="21" customHeight="1">
      <c r="A33" s="53"/>
      <c r="B33" s="54" t="s">
        <v>20</v>
      </c>
      <c r="C33" s="54"/>
      <c r="D33" s="55"/>
      <c r="E33" s="55"/>
      <c r="F33" s="55"/>
      <c r="G33" s="55"/>
      <c r="H33" s="56">
        <f>SUM(H32:H32)</f>
        <v>64.38</v>
      </c>
      <c r="I33" s="56">
        <f>SUM(I32:I32)</f>
        <v>100</v>
      </c>
      <c r="J33" s="56">
        <f>SUM(J32:J32)</f>
        <v>100</v>
      </c>
      <c r="K33" s="56">
        <f>SUM(K32:K32)</f>
        <v>264.38</v>
      </c>
      <c r="L33" s="55"/>
    </row>
    <row r="34" spans="1:15" ht="36.75" customHeight="1">
      <c r="A34" s="140" t="s">
        <v>21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2"/>
      <c r="M34" s="5"/>
      <c r="N34" s="5"/>
      <c r="O34" s="5"/>
    </row>
    <row r="35" spans="1:12" ht="195" customHeight="1">
      <c r="A35" s="112" t="s">
        <v>91</v>
      </c>
      <c r="B35" s="9" t="s">
        <v>123</v>
      </c>
      <c r="C35" s="75" t="s">
        <v>138</v>
      </c>
      <c r="D35" s="112" t="s">
        <v>38</v>
      </c>
      <c r="E35" s="18" t="s">
        <v>39</v>
      </c>
      <c r="F35" s="18"/>
      <c r="G35" s="108" t="s">
        <v>26</v>
      </c>
      <c r="H35" s="37"/>
      <c r="I35" s="37"/>
      <c r="J35" s="37"/>
      <c r="K35" s="64">
        <f>SUM(H35:I35)</f>
        <v>0</v>
      </c>
      <c r="L35" s="9" t="s">
        <v>244</v>
      </c>
    </row>
    <row r="36" spans="1:12" ht="204" customHeight="1">
      <c r="A36" s="112" t="s">
        <v>92</v>
      </c>
      <c r="B36" s="9" t="s">
        <v>124</v>
      </c>
      <c r="C36" s="75" t="s">
        <v>138</v>
      </c>
      <c r="D36" s="112" t="s">
        <v>38</v>
      </c>
      <c r="E36" s="18" t="s">
        <v>41</v>
      </c>
      <c r="F36" s="18"/>
      <c r="G36" s="108" t="s">
        <v>26</v>
      </c>
      <c r="H36" s="37"/>
      <c r="I36" s="37"/>
      <c r="J36" s="37"/>
      <c r="K36" s="64">
        <f>SUM(H36:I36)</f>
        <v>0</v>
      </c>
      <c r="L36" s="9" t="s">
        <v>244</v>
      </c>
    </row>
    <row r="37" spans="1:12" ht="21" customHeight="1">
      <c r="A37" s="58"/>
      <c r="B37" s="51" t="s">
        <v>14</v>
      </c>
      <c r="C37" s="51"/>
      <c r="D37" s="51"/>
      <c r="E37" s="55"/>
      <c r="F37" s="59"/>
      <c r="G37" s="59"/>
      <c r="H37" s="52">
        <f>SUM(H35:H36)</f>
        <v>0</v>
      </c>
      <c r="I37" s="52">
        <f>SUM(I35:I36)</f>
        <v>0</v>
      </c>
      <c r="J37" s="52">
        <f>SUM(J35:J36)</f>
        <v>0</v>
      </c>
      <c r="K37" s="52">
        <f>SUM(K35:K36)</f>
        <v>0</v>
      </c>
      <c r="L37" s="52">
        <f>SUM(L35:L36)</f>
        <v>0</v>
      </c>
    </row>
    <row r="38" spans="1:13" s="1" customFormat="1" ht="59.25" customHeight="1">
      <c r="A38" s="151" t="s">
        <v>84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3"/>
      <c r="M38" s="4"/>
    </row>
    <row r="39" spans="1:13" s="1" customFormat="1" ht="223.5" customHeight="1">
      <c r="A39" s="17" t="s">
        <v>93</v>
      </c>
      <c r="B39" s="9" t="s">
        <v>1</v>
      </c>
      <c r="C39" s="75" t="s">
        <v>138</v>
      </c>
      <c r="D39" s="46" t="s">
        <v>38</v>
      </c>
      <c r="E39" s="9"/>
      <c r="F39" s="9"/>
      <c r="G39" s="9"/>
      <c r="H39" s="38"/>
      <c r="I39" s="38"/>
      <c r="J39" s="38"/>
      <c r="K39" s="59">
        <f>SUM(H39:I39)</f>
        <v>0</v>
      </c>
      <c r="L39" s="9" t="s">
        <v>245</v>
      </c>
      <c r="M39" s="2"/>
    </row>
    <row r="40" spans="1:13" s="1" customFormat="1" ht="80.25" customHeight="1">
      <c r="A40" s="17" t="s">
        <v>94</v>
      </c>
      <c r="B40" s="9" t="s">
        <v>12</v>
      </c>
      <c r="C40" s="75" t="s">
        <v>138</v>
      </c>
      <c r="D40" s="46" t="s">
        <v>38</v>
      </c>
      <c r="E40" s="9"/>
      <c r="F40" s="9"/>
      <c r="G40" s="9"/>
      <c r="H40" s="38"/>
      <c r="I40" s="38"/>
      <c r="J40" s="38"/>
      <c r="K40" s="59">
        <f>SUM(H40:I40)</f>
        <v>0</v>
      </c>
      <c r="L40" s="9" t="s">
        <v>13</v>
      </c>
      <c r="M40" s="2"/>
    </row>
    <row r="41" spans="1:13" s="1" customFormat="1" ht="25.5" customHeight="1">
      <c r="A41" s="57"/>
      <c r="B41" s="55" t="s">
        <v>10</v>
      </c>
      <c r="C41" s="55"/>
      <c r="D41" s="51"/>
      <c r="E41" s="55"/>
      <c r="F41" s="55"/>
      <c r="G41" s="55"/>
      <c r="H41" s="52">
        <f>SUM(H39:H40)</f>
        <v>0</v>
      </c>
      <c r="I41" s="52">
        <f>SUM(I39:I40)</f>
        <v>0</v>
      </c>
      <c r="J41" s="52"/>
      <c r="K41" s="52">
        <f>SUM(K39:K40)</f>
        <v>0</v>
      </c>
      <c r="L41" s="55"/>
      <c r="M41" s="2"/>
    </row>
    <row r="42" spans="1:13" s="1" customFormat="1" ht="36" customHeight="1">
      <c r="A42" s="154" t="s">
        <v>22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6"/>
      <c r="M42" s="2"/>
    </row>
    <row r="43" spans="1:13" s="10" customFormat="1" ht="409.5" customHeight="1">
      <c r="A43" s="21" t="s">
        <v>11</v>
      </c>
      <c r="B43" s="84" t="s">
        <v>128</v>
      </c>
      <c r="C43" s="75" t="s">
        <v>138</v>
      </c>
      <c r="D43" s="21" t="s">
        <v>38</v>
      </c>
      <c r="E43" s="21" t="s">
        <v>41</v>
      </c>
      <c r="F43" s="22" t="s">
        <v>176</v>
      </c>
      <c r="G43" s="108" t="s">
        <v>26</v>
      </c>
      <c r="H43" s="23">
        <f>180644.2+19575.3+6767+693.6+1535.3-20268.9+4026.5+2536.5+1056.6</f>
        <v>196566.1</v>
      </c>
      <c r="I43" s="23">
        <f>180644.2</f>
        <v>180644.2</v>
      </c>
      <c r="J43" s="23">
        <f>180644.2</f>
        <v>180644.2</v>
      </c>
      <c r="K43" s="65">
        <f>SUM(H43:J43)</f>
        <v>557854.5</v>
      </c>
      <c r="L43" s="15" t="s">
        <v>246</v>
      </c>
      <c r="M43" s="8"/>
    </row>
    <row r="44" spans="1:13" s="10" customFormat="1" ht="370.5" customHeight="1">
      <c r="A44" s="100" t="s">
        <v>95</v>
      </c>
      <c r="B44" s="105" t="s">
        <v>174</v>
      </c>
      <c r="C44" s="92" t="s">
        <v>138</v>
      </c>
      <c r="D44" s="100" t="s">
        <v>38</v>
      </c>
      <c r="E44" s="100" t="s">
        <v>41</v>
      </c>
      <c r="F44" s="101" t="s">
        <v>175</v>
      </c>
      <c r="G44" s="94" t="s">
        <v>26</v>
      </c>
      <c r="H44" s="102">
        <f>20268.9+528.2+93.7</f>
        <v>20890.800000000003</v>
      </c>
      <c r="I44" s="102">
        <v>19575.3</v>
      </c>
      <c r="J44" s="102">
        <v>19575.3</v>
      </c>
      <c r="K44" s="103">
        <f>SUM(H44:J44)</f>
        <v>60041.40000000001</v>
      </c>
      <c r="L44" s="104" t="s">
        <v>246</v>
      </c>
      <c r="M44" s="8"/>
    </row>
    <row r="45" spans="1:13" s="10" customFormat="1" ht="285.75" customHeight="1">
      <c r="A45" s="21" t="s">
        <v>96</v>
      </c>
      <c r="B45" s="32" t="s">
        <v>57</v>
      </c>
      <c r="C45" s="75" t="s">
        <v>138</v>
      </c>
      <c r="D45" s="21" t="s">
        <v>38</v>
      </c>
      <c r="E45" s="21" t="s">
        <v>41</v>
      </c>
      <c r="F45" s="22" t="s">
        <v>178</v>
      </c>
      <c r="G45" s="108" t="s">
        <v>56</v>
      </c>
      <c r="H45" s="23">
        <f>39328.96+848.42-1223.9-311.66+619.41-848.42+30.3+195.32+166.73+371.94+376.87+104.19+68.8-2+98.6-176.79+16.13+939.37+366.66+263.8+81.46</f>
        <v>41314.19000000002</v>
      </c>
      <c r="I45" s="23">
        <f>39328.96</f>
        <v>39328.96</v>
      </c>
      <c r="J45" s="23">
        <f>39328.96</f>
        <v>39328.96</v>
      </c>
      <c r="K45" s="65">
        <f aca="true" t="shared" si="1" ref="K45:K61">SUM(H45:J45)</f>
        <v>119972.11000000002</v>
      </c>
      <c r="L45" s="15" t="s">
        <v>247</v>
      </c>
      <c r="M45" s="8"/>
    </row>
    <row r="46" spans="1:13" s="10" customFormat="1" ht="146.25" customHeight="1">
      <c r="A46" s="21" t="s">
        <v>97</v>
      </c>
      <c r="B46" s="25" t="s">
        <v>167</v>
      </c>
      <c r="C46" s="75" t="s">
        <v>138</v>
      </c>
      <c r="D46" s="21" t="s">
        <v>38</v>
      </c>
      <c r="E46" s="21" t="s">
        <v>41</v>
      </c>
      <c r="F46" s="22" t="s">
        <v>177</v>
      </c>
      <c r="G46" s="108" t="s">
        <v>56</v>
      </c>
      <c r="H46" s="23">
        <f>848.41+176.79</f>
        <v>1025.2</v>
      </c>
      <c r="I46" s="23"/>
      <c r="J46" s="23"/>
      <c r="K46" s="65">
        <f t="shared" si="1"/>
        <v>1025.2</v>
      </c>
      <c r="L46" s="15"/>
      <c r="M46" s="8"/>
    </row>
    <row r="47" spans="1:13" s="10" customFormat="1" ht="54.75" customHeight="1">
      <c r="A47" s="21" t="s">
        <v>98</v>
      </c>
      <c r="B47" s="16" t="s">
        <v>139</v>
      </c>
      <c r="C47" s="75" t="s">
        <v>138</v>
      </c>
      <c r="D47" s="21" t="s">
        <v>38</v>
      </c>
      <c r="E47" s="22" t="s">
        <v>234</v>
      </c>
      <c r="F47" s="22" t="s">
        <v>73</v>
      </c>
      <c r="G47" s="108" t="s">
        <v>56</v>
      </c>
      <c r="H47" s="23">
        <f>1701.7-121.97-121</f>
        <v>1458.73</v>
      </c>
      <c r="I47" s="23">
        <v>1701.7</v>
      </c>
      <c r="J47" s="23">
        <v>1701.7</v>
      </c>
      <c r="K47" s="65">
        <f t="shared" si="1"/>
        <v>4862.13</v>
      </c>
      <c r="L47" s="15"/>
      <c r="M47" s="8"/>
    </row>
    <row r="48" spans="1:13" s="10" customFormat="1" ht="271.5" customHeight="1">
      <c r="A48" s="21" t="s">
        <v>99</v>
      </c>
      <c r="B48" s="29" t="s">
        <v>61</v>
      </c>
      <c r="C48" s="75" t="s">
        <v>138</v>
      </c>
      <c r="D48" s="21" t="s">
        <v>38</v>
      </c>
      <c r="E48" s="22" t="s">
        <v>75</v>
      </c>
      <c r="F48" s="22" t="s">
        <v>149</v>
      </c>
      <c r="G48" s="25" t="s">
        <v>56</v>
      </c>
      <c r="H48" s="23">
        <v>5775.1</v>
      </c>
      <c r="I48" s="23">
        <v>5775.1</v>
      </c>
      <c r="J48" s="23">
        <v>5775.1</v>
      </c>
      <c r="K48" s="65">
        <f t="shared" si="1"/>
        <v>17325.300000000003</v>
      </c>
      <c r="L48" s="15" t="s">
        <v>247</v>
      </c>
      <c r="M48" s="8"/>
    </row>
    <row r="49" spans="1:24" s="12" customFormat="1" ht="263.25" customHeight="1">
      <c r="A49" s="17" t="s">
        <v>179</v>
      </c>
      <c r="B49" s="88" t="s">
        <v>65</v>
      </c>
      <c r="C49" s="75" t="s">
        <v>138</v>
      </c>
      <c r="D49" s="21" t="s">
        <v>38</v>
      </c>
      <c r="E49" s="26">
        <v>702</v>
      </c>
      <c r="F49" s="14" t="s">
        <v>150</v>
      </c>
      <c r="G49" s="108" t="s">
        <v>126</v>
      </c>
      <c r="H49" s="89">
        <f>13401.1-1926.9</f>
        <v>11474.2</v>
      </c>
      <c r="I49" s="89">
        <v>13401.1</v>
      </c>
      <c r="J49" s="89">
        <v>13401.1</v>
      </c>
      <c r="K49" s="65">
        <f t="shared" si="1"/>
        <v>38276.4</v>
      </c>
      <c r="L49" s="9" t="s">
        <v>248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12" s="7" customFormat="1" ht="192" customHeight="1">
      <c r="A50" s="112" t="s">
        <v>180</v>
      </c>
      <c r="B50" s="85" t="s">
        <v>62</v>
      </c>
      <c r="C50" s="75" t="s">
        <v>138</v>
      </c>
      <c r="D50" s="21" t="s">
        <v>38</v>
      </c>
      <c r="E50" s="21" t="s">
        <v>41</v>
      </c>
      <c r="F50" s="108" t="s">
        <v>151</v>
      </c>
      <c r="G50" s="108" t="s">
        <v>26</v>
      </c>
      <c r="H50" s="34">
        <f>16228.33-510.8-1627-46.81+1808.9-81.46</f>
        <v>15771.160000000002</v>
      </c>
      <c r="I50" s="34">
        <v>16228.33</v>
      </c>
      <c r="J50" s="34">
        <v>16228.33</v>
      </c>
      <c r="K50" s="65">
        <f t="shared" si="1"/>
        <v>48227.82</v>
      </c>
      <c r="L50" s="111" t="s">
        <v>48</v>
      </c>
    </row>
    <row r="51" spans="1:12" s="7" customFormat="1" ht="192" customHeight="1">
      <c r="A51" s="112" t="s">
        <v>161</v>
      </c>
      <c r="B51" s="85" t="s">
        <v>62</v>
      </c>
      <c r="C51" s="75" t="s">
        <v>138</v>
      </c>
      <c r="D51" s="21" t="s">
        <v>38</v>
      </c>
      <c r="E51" s="21" t="s">
        <v>41</v>
      </c>
      <c r="F51" s="108" t="s">
        <v>160</v>
      </c>
      <c r="G51" s="108" t="s">
        <v>26</v>
      </c>
      <c r="H51" s="34">
        <f>446.95-239.88-207.07</f>
        <v>0</v>
      </c>
      <c r="I51" s="34">
        <v>0</v>
      </c>
      <c r="J51" s="34">
        <v>0</v>
      </c>
      <c r="K51" s="65">
        <f>SUM(H51:J51)</f>
        <v>0</v>
      </c>
      <c r="L51" s="111" t="s">
        <v>48</v>
      </c>
    </row>
    <row r="52" spans="1:12" s="7" customFormat="1" ht="213.75" customHeight="1">
      <c r="A52" s="112" t="s">
        <v>162</v>
      </c>
      <c r="B52" s="35" t="s">
        <v>66</v>
      </c>
      <c r="C52" s="75" t="s">
        <v>138</v>
      </c>
      <c r="D52" s="21" t="s">
        <v>38</v>
      </c>
      <c r="E52" s="21" t="s">
        <v>41</v>
      </c>
      <c r="F52" s="108" t="s">
        <v>46</v>
      </c>
      <c r="G52" s="108" t="s">
        <v>26</v>
      </c>
      <c r="H52" s="34">
        <f>1223.9-22.05+1587.24+3558.64</f>
        <v>6347.73</v>
      </c>
      <c r="I52" s="34">
        <v>0</v>
      </c>
      <c r="J52" s="36">
        <v>0</v>
      </c>
      <c r="K52" s="65">
        <f t="shared" si="1"/>
        <v>6347.73</v>
      </c>
      <c r="L52" s="111" t="s">
        <v>48</v>
      </c>
    </row>
    <row r="53" spans="1:12" s="7" customFormat="1" ht="213.75" customHeight="1">
      <c r="A53" s="112" t="s">
        <v>163</v>
      </c>
      <c r="B53" s="35" t="s">
        <v>66</v>
      </c>
      <c r="C53" s="75" t="s">
        <v>138</v>
      </c>
      <c r="D53" s="21" t="s">
        <v>38</v>
      </c>
      <c r="E53" s="21" t="s">
        <v>41</v>
      </c>
      <c r="F53" s="108" t="s">
        <v>221</v>
      </c>
      <c r="G53" s="108" t="s">
        <v>26</v>
      </c>
      <c r="H53" s="34">
        <f>363.73+540.6+1186.47</f>
        <v>2090.8</v>
      </c>
      <c r="I53" s="34">
        <v>0</v>
      </c>
      <c r="J53" s="36">
        <v>0</v>
      </c>
      <c r="K53" s="65">
        <f>SUM(H53:J53)</f>
        <v>2090.8</v>
      </c>
      <c r="L53" s="111" t="s">
        <v>48</v>
      </c>
    </row>
    <row r="54" spans="1:12" s="7" customFormat="1" ht="118.5" customHeight="1">
      <c r="A54" s="112" t="s">
        <v>164</v>
      </c>
      <c r="B54" s="35" t="s">
        <v>241</v>
      </c>
      <c r="C54" s="75" t="s">
        <v>138</v>
      </c>
      <c r="D54" s="21" t="s">
        <v>38</v>
      </c>
      <c r="E54" s="21" t="s">
        <v>41</v>
      </c>
      <c r="F54" s="108" t="s">
        <v>217</v>
      </c>
      <c r="G54" s="108" t="s">
        <v>26</v>
      </c>
      <c r="H54" s="34">
        <f>30.42+2313.25</f>
        <v>2343.67</v>
      </c>
      <c r="I54" s="34">
        <v>0</v>
      </c>
      <c r="J54" s="36">
        <v>0</v>
      </c>
      <c r="K54" s="65">
        <f>SUM(H54:J54)</f>
        <v>2343.67</v>
      </c>
      <c r="L54" s="111"/>
    </row>
    <row r="55" spans="1:12" s="7" customFormat="1" ht="118.5" customHeight="1">
      <c r="A55" s="112" t="s">
        <v>165</v>
      </c>
      <c r="B55" s="35" t="s">
        <v>241</v>
      </c>
      <c r="C55" s="75" t="s">
        <v>138</v>
      </c>
      <c r="D55" s="21" t="s">
        <v>38</v>
      </c>
      <c r="E55" s="21" t="s">
        <v>41</v>
      </c>
      <c r="F55" s="108" t="s">
        <v>231</v>
      </c>
      <c r="G55" s="108" t="s">
        <v>26</v>
      </c>
      <c r="H55" s="34">
        <v>966.91</v>
      </c>
      <c r="I55" s="34">
        <v>0</v>
      </c>
      <c r="J55" s="36">
        <v>0</v>
      </c>
      <c r="K55" s="65">
        <f>SUM(H55:J55)</f>
        <v>966.91</v>
      </c>
      <c r="L55" s="111"/>
    </row>
    <row r="56" spans="1:12" s="3" customFormat="1" ht="128.25" customHeight="1">
      <c r="A56" s="112" t="s">
        <v>181</v>
      </c>
      <c r="B56" s="108" t="s">
        <v>249</v>
      </c>
      <c r="C56" s="75" t="s">
        <v>138</v>
      </c>
      <c r="D56" s="108"/>
      <c r="E56" s="108"/>
      <c r="F56" s="108"/>
      <c r="G56" s="108"/>
      <c r="H56" s="34">
        <f>17908.91+0.1+695.62+491.13+612.46+200-712.18+1000+536-5+57.19</f>
        <v>20784.229999999996</v>
      </c>
      <c r="I56" s="34">
        <f>17908.91+0.1+695.62</f>
        <v>18604.629999999997</v>
      </c>
      <c r="J56" s="36">
        <v>18604.63</v>
      </c>
      <c r="K56" s="65">
        <f t="shared" si="1"/>
        <v>57993.48999999999</v>
      </c>
      <c r="L56" s="111"/>
    </row>
    <row r="57" spans="1:12" s="7" customFormat="1" ht="274.5" customHeight="1">
      <c r="A57" s="46" t="s">
        <v>182</v>
      </c>
      <c r="B57" s="13" t="s">
        <v>212</v>
      </c>
      <c r="C57" s="75" t="s">
        <v>138</v>
      </c>
      <c r="D57" s="21" t="s">
        <v>38</v>
      </c>
      <c r="E57" s="14" t="s">
        <v>213</v>
      </c>
      <c r="F57" s="14" t="s">
        <v>52</v>
      </c>
      <c r="G57" s="108" t="s">
        <v>51</v>
      </c>
      <c r="H57" s="23">
        <v>227.4</v>
      </c>
      <c r="I57" s="23">
        <v>0</v>
      </c>
      <c r="J57" s="23">
        <v>0</v>
      </c>
      <c r="K57" s="65">
        <f t="shared" si="1"/>
        <v>227.4</v>
      </c>
      <c r="L57" s="15" t="s">
        <v>215</v>
      </c>
    </row>
    <row r="58" spans="1:12" s="7" customFormat="1" ht="276.75" customHeight="1">
      <c r="A58" s="46" t="s">
        <v>207</v>
      </c>
      <c r="B58" s="13" t="s">
        <v>67</v>
      </c>
      <c r="C58" s="75" t="s">
        <v>138</v>
      </c>
      <c r="D58" s="21" t="s">
        <v>38</v>
      </c>
      <c r="E58" s="14" t="s">
        <v>205</v>
      </c>
      <c r="F58" s="14" t="s">
        <v>50</v>
      </c>
      <c r="G58" s="108" t="s">
        <v>51</v>
      </c>
      <c r="H58" s="23">
        <v>4</v>
      </c>
      <c r="I58" s="23">
        <v>0</v>
      </c>
      <c r="J58" s="23">
        <v>0</v>
      </c>
      <c r="K58" s="65">
        <f t="shared" si="1"/>
        <v>4</v>
      </c>
      <c r="L58" s="15" t="s">
        <v>216</v>
      </c>
    </row>
    <row r="59" spans="1:12" s="7" customFormat="1" ht="245.25" customHeight="1">
      <c r="A59" s="17" t="s">
        <v>218</v>
      </c>
      <c r="B59" s="84" t="s">
        <v>210</v>
      </c>
      <c r="C59" s="75" t="s">
        <v>138</v>
      </c>
      <c r="D59" s="112" t="s">
        <v>38</v>
      </c>
      <c r="E59" s="18" t="s">
        <v>204</v>
      </c>
      <c r="F59" s="18" t="s">
        <v>208</v>
      </c>
      <c r="G59" s="108" t="s">
        <v>26</v>
      </c>
      <c r="H59" s="38">
        <v>1000</v>
      </c>
      <c r="I59" s="38"/>
      <c r="J59" s="73"/>
      <c r="K59" s="65">
        <f t="shared" si="1"/>
        <v>1000</v>
      </c>
      <c r="L59" s="15" t="s">
        <v>216</v>
      </c>
    </row>
    <row r="60" spans="1:12" s="7" customFormat="1" ht="245.25" customHeight="1">
      <c r="A60" s="17" t="s">
        <v>222</v>
      </c>
      <c r="B60" s="84" t="s">
        <v>211</v>
      </c>
      <c r="C60" s="75" t="s">
        <v>138</v>
      </c>
      <c r="D60" s="112" t="s">
        <v>38</v>
      </c>
      <c r="E60" s="18" t="s">
        <v>204</v>
      </c>
      <c r="F60" s="18" t="s">
        <v>209</v>
      </c>
      <c r="G60" s="108" t="s">
        <v>26</v>
      </c>
      <c r="H60" s="38">
        <v>10</v>
      </c>
      <c r="I60" s="38"/>
      <c r="J60" s="73"/>
      <c r="K60" s="65">
        <f>SUM(H60:J60)</f>
        <v>10</v>
      </c>
      <c r="L60" s="14"/>
    </row>
    <row r="61" spans="1:12" s="7" customFormat="1" ht="204.75" customHeight="1">
      <c r="A61" s="17" t="s">
        <v>232</v>
      </c>
      <c r="B61" s="31" t="s">
        <v>70</v>
      </c>
      <c r="C61" s="75" t="s">
        <v>138</v>
      </c>
      <c r="D61" s="112" t="s">
        <v>38</v>
      </c>
      <c r="E61" s="18" t="s">
        <v>71</v>
      </c>
      <c r="F61" s="18" t="s">
        <v>72</v>
      </c>
      <c r="G61" s="108" t="s">
        <v>26</v>
      </c>
      <c r="H61" s="38"/>
      <c r="I61" s="38"/>
      <c r="J61" s="73"/>
      <c r="K61" s="65">
        <f t="shared" si="1"/>
        <v>0</v>
      </c>
      <c r="L61" s="14"/>
    </row>
    <row r="62" spans="1:12" ht="18.75" customHeight="1">
      <c r="A62" s="125" t="s">
        <v>15</v>
      </c>
      <c r="B62" s="126"/>
      <c r="C62" s="81"/>
      <c r="D62" s="81"/>
      <c r="E62" s="81"/>
      <c r="F62" s="81"/>
      <c r="G62" s="60"/>
      <c r="H62" s="61">
        <f>SUM(H43:H61)</f>
        <v>328050.22</v>
      </c>
      <c r="I62" s="61">
        <f>SUM(I43:I61)</f>
        <v>295259.32</v>
      </c>
      <c r="J62" s="61">
        <f>SUM(J43:J61)</f>
        <v>295259.32</v>
      </c>
      <c r="K62" s="61">
        <f>SUM(K43:K61)</f>
        <v>918568.8600000001</v>
      </c>
      <c r="L62" s="61">
        <f>SUM(L43:L58)</f>
        <v>0</v>
      </c>
    </row>
    <row r="63" spans="1:12" ht="42" customHeight="1">
      <c r="A63" s="127" t="s">
        <v>23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9"/>
    </row>
    <row r="64" spans="1:13" s="10" customFormat="1" ht="166.5" customHeight="1">
      <c r="A64" s="46" t="s">
        <v>24</v>
      </c>
      <c r="B64" s="113" t="s">
        <v>58</v>
      </c>
      <c r="C64" s="75" t="s">
        <v>138</v>
      </c>
      <c r="D64" s="21" t="s">
        <v>38</v>
      </c>
      <c r="E64" s="22" t="s">
        <v>186</v>
      </c>
      <c r="F64" s="22" t="s">
        <v>185</v>
      </c>
      <c r="G64" s="108" t="s">
        <v>26</v>
      </c>
      <c r="H64" s="47">
        <f>16538.58+25.9+641.56+100.37-121.45-55.21+179.91-48.41-5715.08-380.63+74.22+27.94-781.21-25.9+6+8+44.65+58.14+35+427.47-195.3+203.91+21.33-112.95-227.07+8.54+508.13+26.04</f>
        <v>11272.480000000005</v>
      </c>
      <c r="I64" s="47">
        <f>16528.58</f>
        <v>16528.58</v>
      </c>
      <c r="J64" s="47">
        <f>16528.58</f>
        <v>16528.58</v>
      </c>
      <c r="K64" s="66">
        <f>SUM(H64:J64)</f>
        <v>44329.64000000001</v>
      </c>
      <c r="L64" s="24" t="s">
        <v>136</v>
      </c>
      <c r="M64" s="8"/>
    </row>
    <row r="65" spans="1:13" s="10" customFormat="1" ht="166.5" customHeight="1">
      <c r="A65" s="46" t="s">
        <v>100</v>
      </c>
      <c r="B65" s="25" t="s">
        <v>167</v>
      </c>
      <c r="C65" s="75" t="s">
        <v>138</v>
      </c>
      <c r="D65" s="21" t="s">
        <v>38</v>
      </c>
      <c r="E65" s="22" t="s">
        <v>186</v>
      </c>
      <c r="F65" s="22" t="s">
        <v>177</v>
      </c>
      <c r="G65" s="108" t="s">
        <v>183</v>
      </c>
      <c r="H65" s="47">
        <v>541.22</v>
      </c>
      <c r="I65" s="47"/>
      <c r="J65" s="47"/>
      <c r="K65" s="66">
        <f>SUM(H65:J65)</f>
        <v>541.22</v>
      </c>
      <c r="L65" s="24" t="s">
        <v>136</v>
      </c>
      <c r="M65" s="8"/>
    </row>
    <row r="66" spans="1:13" s="10" customFormat="1" ht="166.5" customHeight="1">
      <c r="A66" s="46" t="s">
        <v>250</v>
      </c>
      <c r="B66" s="29"/>
      <c r="C66" s="75" t="s">
        <v>138</v>
      </c>
      <c r="D66" s="21" t="s">
        <v>38</v>
      </c>
      <c r="E66" s="22" t="s">
        <v>229</v>
      </c>
      <c r="F66" s="22" t="s">
        <v>184</v>
      </c>
      <c r="G66" s="108" t="s">
        <v>26</v>
      </c>
      <c r="H66" s="47">
        <f>25.9+0.86</f>
        <v>26.759999999999998</v>
      </c>
      <c r="I66" s="47">
        <v>25.9</v>
      </c>
      <c r="J66" s="47">
        <v>25.9</v>
      </c>
      <c r="K66" s="66">
        <f>SUM(H66:J66)</f>
        <v>78.56</v>
      </c>
      <c r="L66" s="24" t="s">
        <v>136</v>
      </c>
      <c r="M66" s="8"/>
    </row>
    <row r="67" spans="1:13" s="10" customFormat="1" ht="166.5" customHeight="1">
      <c r="A67" s="46" t="s">
        <v>188</v>
      </c>
      <c r="B67" s="113" t="s">
        <v>58</v>
      </c>
      <c r="C67" s="75" t="s">
        <v>138</v>
      </c>
      <c r="D67" s="21" t="s">
        <v>38</v>
      </c>
      <c r="E67" s="22" t="s">
        <v>114</v>
      </c>
      <c r="F67" s="22" t="s">
        <v>236</v>
      </c>
      <c r="G67" s="108" t="s">
        <v>26</v>
      </c>
      <c r="H67" s="47">
        <f>5715.08-427.47+13.41</f>
        <v>5301.0199999999995</v>
      </c>
      <c r="I67" s="47">
        <v>0</v>
      </c>
      <c r="J67" s="47">
        <v>0</v>
      </c>
      <c r="K67" s="66">
        <f>SUM(H67:J67)</f>
        <v>5301.0199999999995</v>
      </c>
      <c r="L67" s="24" t="s">
        <v>136</v>
      </c>
      <c r="M67" s="8"/>
    </row>
    <row r="68" spans="1:13" s="10" customFormat="1" ht="166.5" customHeight="1">
      <c r="A68" s="46" t="s">
        <v>189</v>
      </c>
      <c r="B68" s="25" t="s">
        <v>167</v>
      </c>
      <c r="C68" s="75" t="s">
        <v>138</v>
      </c>
      <c r="D68" s="21" t="s">
        <v>38</v>
      </c>
      <c r="E68" s="22" t="s">
        <v>186</v>
      </c>
      <c r="F68" s="22" t="s">
        <v>187</v>
      </c>
      <c r="G68" s="108" t="s">
        <v>183</v>
      </c>
      <c r="H68" s="47">
        <v>380.63</v>
      </c>
      <c r="I68" s="47"/>
      <c r="J68" s="47"/>
      <c r="K68" s="66">
        <f>SUM(H68:J68)</f>
        <v>380.63</v>
      </c>
      <c r="L68" s="24" t="s">
        <v>136</v>
      </c>
      <c r="M68" s="8"/>
    </row>
    <row r="69" spans="1:13" s="10" customFormat="1" ht="150" customHeight="1">
      <c r="A69" s="46" t="s">
        <v>190</v>
      </c>
      <c r="B69" s="25" t="s">
        <v>61</v>
      </c>
      <c r="C69" s="75" t="s">
        <v>138</v>
      </c>
      <c r="D69" s="46" t="s">
        <v>38</v>
      </c>
      <c r="E69" s="28" t="s">
        <v>118</v>
      </c>
      <c r="F69" s="28" t="s">
        <v>152</v>
      </c>
      <c r="G69" s="108" t="s">
        <v>26</v>
      </c>
      <c r="H69" s="47">
        <f>4155.53+120-0.01-1926.72-427.47</f>
        <v>1921.3299999999992</v>
      </c>
      <c r="I69" s="47">
        <f>4155.53+120-0.01</f>
        <v>4275.5199999999995</v>
      </c>
      <c r="J69" s="47">
        <f>4155.53+120-0.01</f>
        <v>4275.5199999999995</v>
      </c>
      <c r="K69" s="66">
        <f aca="true" t="shared" si="2" ref="K69:K79">SUM(H69:J69)</f>
        <v>10472.369999999999</v>
      </c>
      <c r="L69" s="24" t="s">
        <v>136</v>
      </c>
      <c r="M69" s="8"/>
    </row>
    <row r="70" spans="1:13" s="10" customFormat="1" ht="150" customHeight="1">
      <c r="A70" s="46" t="s">
        <v>191</v>
      </c>
      <c r="B70" s="29" t="s">
        <v>61</v>
      </c>
      <c r="C70" s="75" t="s">
        <v>138</v>
      </c>
      <c r="D70" s="46" t="s">
        <v>38</v>
      </c>
      <c r="E70" s="28" t="s">
        <v>118</v>
      </c>
      <c r="F70" s="28" t="s">
        <v>159</v>
      </c>
      <c r="G70" s="108" t="s">
        <v>26</v>
      </c>
      <c r="H70" s="47">
        <f>1926.73+427.47</f>
        <v>2354.2</v>
      </c>
      <c r="I70" s="47">
        <v>0</v>
      </c>
      <c r="J70" s="47">
        <v>0</v>
      </c>
      <c r="K70" s="66">
        <f>SUM(H70:J70)</f>
        <v>2354.2</v>
      </c>
      <c r="L70" s="24" t="s">
        <v>136</v>
      </c>
      <c r="M70" s="8"/>
    </row>
    <row r="71" spans="1:12" s="7" customFormat="1" ht="202.5" customHeight="1">
      <c r="A71" s="46" t="s">
        <v>192</v>
      </c>
      <c r="B71" s="35" t="s">
        <v>62</v>
      </c>
      <c r="C71" s="75" t="s">
        <v>138</v>
      </c>
      <c r="D71" s="46" t="s">
        <v>38</v>
      </c>
      <c r="E71" s="28" t="s">
        <v>115</v>
      </c>
      <c r="F71" s="108" t="s">
        <v>153</v>
      </c>
      <c r="G71" s="108" t="s">
        <v>26</v>
      </c>
      <c r="H71" s="34">
        <f>4410.59+195.3-110.32-254.53+312.57+80.63-26.04</f>
        <v>4608.200000000001</v>
      </c>
      <c r="I71" s="34">
        <f>4410.59+10</f>
        <v>4420.59</v>
      </c>
      <c r="J71" s="34">
        <f>4410.59+10</f>
        <v>4420.59</v>
      </c>
      <c r="K71" s="66">
        <f t="shared" si="2"/>
        <v>13449.380000000001</v>
      </c>
      <c r="L71" s="111" t="s">
        <v>49</v>
      </c>
    </row>
    <row r="72" spans="1:12" s="7" customFormat="1" ht="214.5" customHeight="1">
      <c r="A72" s="46" t="s">
        <v>193</v>
      </c>
      <c r="B72" s="35" t="s">
        <v>66</v>
      </c>
      <c r="C72" s="75" t="s">
        <v>138</v>
      </c>
      <c r="D72" s="46" t="s">
        <v>38</v>
      </c>
      <c r="E72" s="28" t="s">
        <v>116</v>
      </c>
      <c r="F72" s="108" t="s">
        <v>47</v>
      </c>
      <c r="G72" s="108" t="s">
        <v>26</v>
      </c>
      <c r="H72" s="34">
        <f>121.45+55.21+44.17+22.05+294.29+46.81+516.27+165.94+185.31</f>
        <v>1451.5</v>
      </c>
      <c r="I72" s="34">
        <v>0</v>
      </c>
      <c r="J72" s="36">
        <v>0</v>
      </c>
      <c r="K72" s="66">
        <f t="shared" si="2"/>
        <v>1451.5</v>
      </c>
      <c r="L72" s="111" t="s">
        <v>49</v>
      </c>
    </row>
    <row r="73" spans="1:12" s="7" customFormat="1" ht="214.5" customHeight="1">
      <c r="A73" s="46" t="s">
        <v>194</v>
      </c>
      <c r="B73" s="35" t="s">
        <v>66</v>
      </c>
      <c r="C73" s="75" t="s">
        <v>138</v>
      </c>
      <c r="D73" s="46" t="s">
        <v>38</v>
      </c>
      <c r="E73" s="28" t="s">
        <v>116</v>
      </c>
      <c r="F73" s="108" t="s">
        <v>223</v>
      </c>
      <c r="G73" s="108" t="s">
        <v>26</v>
      </c>
      <c r="H73" s="34">
        <f>34.75+13.7+17.12+51.6+20.36+25.45+123.01+44.92+56.16</f>
        <v>387.07000000000005</v>
      </c>
      <c r="I73" s="34">
        <v>0</v>
      </c>
      <c r="J73" s="36">
        <v>0</v>
      </c>
      <c r="K73" s="66">
        <f>SUM(H73:J73)</f>
        <v>387.07000000000005</v>
      </c>
      <c r="L73" s="111" t="s">
        <v>49</v>
      </c>
    </row>
    <row r="74" spans="1:12" s="7" customFormat="1" ht="155.25" customHeight="1">
      <c r="A74" s="46" t="s">
        <v>195</v>
      </c>
      <c r="B74" s="35" t="s">
        <v>241</v>
      </c>
      <c r="C74" s="75" t="s">
        <v>138</v>
      </c>
      <c r="D74" s="46" t="s">
        <v>38</v>
      </c>
      <c r="E74" s="28" t="s">
        <v>116</v>
      </c>
      <c r="F74" s="108" t="s">
        <v>226</v>
      </c>
      <c r="G74" s="108" t="s">
        <v>26</v>
      </c>
      <c r="H74" s="34">
        <f>110.16+28.19+129.14</f>
        <v>267.49</v>
      </c>
      <c r="I74" s="34">
        <v>0</v>
      </c>
      <c r="J74" s="36">
        <v>0</v>
      </c>
      <c r="K74" s="66">
        <f>SUM(H74:J74)</f>
        <v>267.49</v>
      </c>
      <c r="L74" s="111"/>
    </row>
    <row r="75" spans="1:12" s="7" customFormat="1" ht="155.25" customHeight="1">
      <c r="A75" s="46" t="s">
        <v>195</v>
      </c>
      <c r="B75" s="35" t="s">
        <v>241</v>
      </c>
      <c r="C75" s="75" t="s">
        <v>138</v>
      </c>
      <c r="D75" s="46" t="s">
        <v>38</v>
      </c>
      <c r="E75" s="28" t="s">
        <v>116</v>
      </c>
      <c r="F75" s="108" t="s">
        <v>233</v>
      </c>
      <c r="G75" s="108" t="s">
        <v>26</v>
      </c>
      <c r="H75" s="34">
        <v>114.64</v>
      </c>
      <c r="I75" s="34">
        <v>0</v>
      </c>
      <c r="J75" s="36">
        <v>0</v>
      </c>
      <c r="K75" s="66">
        <f>SUM(H75:J75)</f>
        <v>114.64</v>
      </c>
      <c r="L75" s="111"/>
    </row>
    <row r="76" spans="1:12" s="8" customFormat="1" ht="135" customHeight="1">
      <c r="A76" s="46" t="s">
        <v>196</v>
      </c>
      <c r="B76" s="15" t="s">
        <v>68</v>
      </c>
      <c r="C76" s="75" t="s">
        <v>138</v>
      </c>
      <c r="D76" s="46" t="s">
        <v>38</v>
      </c>
      <c r="E76" s="28" t="s">
        <v>117</v>
      </c>
      <c r="F76" s="108" t="s">
        <v>154</v>
      </c>
      <c r="G76" s="108" t="s">
        <v>26</v>
      </c>
      <c r="H76" s="48">
        <f>48.41-13.41</f>
        <v>35</v>
      </c>
      <c r="I76" s="48">
        <v>0</v>
      </c>
      <c r="J76" s="48">
        <v>0</v>
      </c>
      <c r="K76" s="66">
        <f t="shared" si="2"/>
        <v>35</v>
      </c>
      <c r="L76" s="15" t="s">
        <v>37</v>
      </c>
    </row>
    <row r="77" spans="1:12" ht="231.75" customHeight="1">
      <c r="A77" s="46" t="s">
        <v>197</v>
      </c>
      <c r="B77" s="32" t="s">
        <v>69</v>
      </c>
      <c r="C77" s="75" t="s">
        <v>138</v>
      </c>
      <c r="D77" s="46" t="s">
        <v>38</v>
      </c>
      <c r="E77" s="28" t="s">
        <v>117</v>
      </c>
      <c r="F77" s="33" t="s">
        <v>155</v>
      </c>
      <c r="G77" s="108" t="s">
        <v>26</v>
      </c>
      <c r="H77" s="48">
        <v>1066.2</v>
      </c>
      <c r="I77" s="48">
        <v>1066.2</v>
      </c>
      <c r="J77" s="48">
        <v>1066.2</v>
      </c>
      <c r="K77" s="66">
        <f t="shared" si="2"/>
        <v>3198.6000000000004</v>
      </c>
      <c r="L77" s="15" t="s">
        <v>112</v>
      </c>
    </row>
    <row r="78" spans="1:12" s="8" customFormat="1" ht="126" customHeight="1">
      <c r="A78" s="46" t="s">
        <v>227</v>
      </c>
      <c r="B78" s="32" t="s">
        <v>129</v>
      </c>
      <c r="C78" s="75" t="s">
        <v>138</v>
      </c>
      <c r="D78" s="46" t="s">
        <v>38</v>
      </c>
      <c r="E78" s="28" t="s">
        <v>117</v>
      </c>
      <c r="F78" s="33" t="s">
        <v>142</v>
      </c>
      <c r="G78" s="108" t="s">
        <v>26</v>
      </c>
      <c r="H78" s="48">
        <f>591.3+270+270</f>
        <v>1131.3</v>
      </c>
      <c r="I78" s="48">
        <v>0</v>
      </c>
      <c r="J78" s="48">
        <v>0</v>
      </c>
      <c r="K78" s="66">
        <f t="shared" si="2"/>
        <v>1131.3</v>
      </c>
      <c r="L78" s="15" t="s">
        <v>141</v>
      </c>
    </row>
    <row r="79" spans="1:12" ht="78" customHeight="1">
      <c r="A79" s="46" t="s">
        <v>228</v>
      </c>
      <c r="B79" s="15" t="s">
        <v>251</v>
      </c>
      <c r="C79" s="75" t="s">
        <v>138</v>
      </c>
      <c r="D79" s="46" t="s">
        <v>38</v>
      </c>
      <c r="E79" s="46"/>
      <c r="F79" s="86"/>
      <c r="G79" s="87"/>
      <c r="H79" s="48">
        <f>1505.59+225.19+450+654.2</f>
        <v>2834.9799999999996</v>
      </c>
      <c r="I79" s="48">
        <v>1505.59</v>
      </c>
      <c r="J79" s="48">
        <v>1505.59</v>
      </c>
      <c r="K79" s="66">
        <f t="shared" si="2"/>
        <v>5846.16</v>
      </c>
      <c r="L79" s="15"/>
    </row>
    <row r="80" spans="1:12" ht="15.75">
      <c r="A80" s="69"/>
      <c r="B80" s="62" t="s">
        <v>28</v>
      </c>
      <c r="C80" s="62"/>
      <c r="D80" s="70"/>
      <c r="E80" s="70"/>
      <c r="F80" s="70"/>
      <c r="G80" s="70"/>
      <c r="H80" s="71">
        <f>SUM(H64:H79)</f>
        <v>33694.020000000004</v>
      </c>
      <c r="I80" s="71">
        <f>SUM(I64:I79)</f>
        <v>27822.380000000005</v>
      </c>
      <c r="J80" s="71">
        <f>SUM(J64:J79)</f>
        <v>27822.380000000005</v>
      </c>
      <c r="K80" s="71">
        <f>SUM(K64:K79)</f>
        <v>89338.78000000003</v>
      </c>
      <c r="L80" s="62"/>
    </row>
    <row r="81" spans="1:13" ht="45" customHeight="1">
      <c r="A81" s="130" t="s">
        <v>33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2"/>
      <c r="M81" s="6"/>
    </row>
    <row r="82" spans="1:12" s="8" customFormat="1" ht="150.75" customHeight="1">
      <c r="A82" s="46" t="s">
        <v>101</v>
      </c>
      <c r="B82" s="9" t="s">
        <v>122</v>
      </c>
      <c r="C82" s="75" t="s">
        <v>138</v>
      </c>
      <c r="D82" s="21" t="s">
        <v>38</v>
      </c>
      <c r="E82" s="21" t="s">
        <v>41</v>
      </c>
      <c r="F82" s="14" t="s">
        <v>156</v>
      </c>
      <c r="G82" s="108" t="s">
        <v>26</v>
      </c>
      <c r="H82" s="34">
        <f>1200-206.58</f>
        <v>993.42</v>
      </c>
      <c r="I82" s="34">
        <v>1200</v>
      </c>
      <c r="J82" s="43">
        <v>1200</v>
      </c>
      <c r="K82" s="67">
        <f>SUM(H82:J82)</f>
        <v>3393.42</v>
      </c>
      <c r="L82" s="25" t="s">
        <v>252</v>
      </c>
    </row>
    <row r="83" spans="1:12" s="8" customFormat="1" ht="150" customHeight="1">
      <c r="A83" s="46" t="s">
        <v>102</v>
      </c>
      <c r="B83" s="9" t="s">
        <v>125</v>
      </c>
      <c r="C83" s="75" t="s">
        <v>138</v>
      </c>
      <c r="D83" s="21" t="s">
        <v>38</v>
      </c>
      <c r="E83" s="22" t="s">
        <v>214</v>
      </c>
      <c r="F83" s="14" t="s">
        <v>157</v>
      </c>
      <c r="G83" s="108" t="s">
        <v>26</v>
      </c>
      <c r="H83" s="34">
        <f>1914+1340-379.75-502.5+379.75-382.87</f>
        <v>2368.63</v>
      </c>
      <c r="I83" s="34">
        <v>1914</v>
      </c>
      <c r="J83" s="34">
        <v>1914</v>
      </c>
      <c r="K83" s="67">
        <f>SUM(H83:J83)</f>
        <v>6196.63</v>
      </c>
      <c r="L83" s="25" t="s">
        <v>253</v>
      </c>
    </row>
    <row r="84" spans="1:12" s="8" customFormat="1" ht="246" customHeight="1">
      <c r="A84" s="46" t="s">
        <v>254</v>
      </c>
      <c r="B84" s="16" t="s">
        <v>76</v>
      </c>
      <c r="C84" s="75" t="s">
        <v>138</v>
      </c>
      <c r="D84" s="21" t="s">
        <v>38</v>
      </c>
      <c r="E84" s="21" t="s">
        <v>41</v>
      </c>
      <c r="F84" s="14" t="s">
        <v>140</v>
      </c>
      <c r="G84" s="108" t="s">
        <v>26</v>
      </c>
      <c r="H84" s="30">
        <f>90.3-90.3</f>
        <v>0</v>
      </c>
      <c r="I84" s="30">
        <v>90.3</v>
      </c>
      <c r="J84" s="74">
        <v>90.3</v>
      </c>
      <c r="K84" s="67">
        <f>SUM(H84:J84)</f>
        <v>180.6</v>
      </c>
      <c r="L84" s="25" t="s">
        <v>54</v>
      </c>
    </row>
    <row r="85" spans="1:12" s="8" customFormat="1" ht="148.5" customHeight="1">
      <c r="A85" s="46" t="s">
        <v>103</v>
      </c>
      <c r="B85" s="9" t="s">
        <v>200</v>
      </c>
      <c r="C85" s="75" t="s">
        <v>138</v>
      </c>
      <c r="D85" s="21" t="s">
        <v>38</v>
      </c>
      <c r="E85" s="21" t="s">
        <v>41</v>
      </c>
      <c r="F85" s="14" t="s">
        <v>158</v>
      </c>
      <c r="G85" s="108" t="s">
        <v>26</v>
      </c>
      <c r="H85" s="34">
        <v>1689.9</v>
      </c>
      <c r="I85" s="34"/>
      <c r="J85" s="43"/>
      <c r="K85" s="67">
        <f>SUM(H85:J85)</f>
        <v>1689.9</v>
      </c>
      <c r="L85" s="9" t="s">
        <v>53</v>
      </c>
    </row>
    <row r="86" spans="1:12" s="8" customFormat="1" ht="228.75" customHeight="1">
      <c r="A86" s="46" t="s">
        <v>255</v>
      </c>
      <c r="B86" s="9" t="s">
        <v>201</v>
      </c>
      <c r="C86" s="75" t="s">
        <v>138</v>
      </c>
      <c r="D86" s="21" t="s">
        <v>38</v>
      </c>
      <c r="E86" s="21" t="s">
        <v>41</v>
      </c>
      <c r="F86" s="14" t="s">
        <v>202</v>
      </c>
      <c r="G86" s="108" t="s">
        <v>26</v>
      </c>
      <c r="H86" s="34">
        <v>16.9</v>
      </c>
      <c r="I86" s="34"/>
      <c r="J86" s="43"/>
      <c r="K86" s="67">
        <f>SUM(H86:J86)</f>
        <v>16.9</v>
      </c>
      <c r="L86" s="9" t="s">
        <v>53</v>
      </c>
    </row>
    <row r="87" spans="1:12" ht="15.75">
      <c r="A87" s="62"/>
      <c r="B87" s="62" t="s">
        <v>42</v>
      </c>
      <c r="C87" s="62"/>
      <c r="D87" s="62"/>
      <c r="E87" s="62"/>
      <c r="F87" s="62"/>
      <c r="G87" s="62"/>
      <c r="H87" s="63">
        <f>SUM(H82:H86)</f>
        <v>5068.85</v>
      </c>
      <c r="I87" s="63">
        <f>SUM(I82:I86)</f>
        <v>3204.3</v>
      </c>
      <c r="J87" s="63">
        <f>SUM(J82:J86)</f>
        <v>3204.3</v>
      </c>
      <c r="K87" s="63">
        <f>SUM(K82:K86)</f>
        <v>11477.449999999999</v>
      </c>
      <c r="L87" s="63">
        <f>SUM(L82:L86)</f>
        <v>0</v>
      </c>
    </row>
    <row r="88" spans="1:13" ht="60.75" customHeight="1">
      <c r="A88" s="130" t="s">
        <v>256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2"/>
      <c r="M88" s="6"/>
    </row>
    <row r="89" spans="1:12" ht="115.5" customHeight="1">
      <c r="A89" s="49" t="s">
        <v>104</v>
      </c>
      <c r="B89" s="27" t="s">
        <v>29</v>
      </c>
      <c r="C89" s="75" t="s">
        <v>138</v>
      </c>
      <c r="D89" s="21" t="s">
        <v>38</v>
      </c>
      <c r="E89" s="21" t="s">
        <v>41</v>
      </c>
      <c r="F89" s="45" t="s">
        <v>132</v>
      </c>
      <c r="G89" s="108" t="s">
        <v>26</v>
      </c>
      <c r="H89" s="30"/>
      <c r="I89" s="30"/>
      <c r="J89" s="30"/>
      <c r="K89" s="56">
        <f>SUM(H89:J89)</f>
        <v>0</v>
      </c>
      <c r="L89" s="27" t="s">
        <v>105</v>
      </c>
    </row>
    <row r="90" spans="1:12" ht="114.75" customHeight="1">
      <c r="A90" s="49" t="s">
        <v>108</v>
      </c>
      <c r="B90" s="25" t="s">
        <v>257</v>
      </c>
      <c r="C90" s="75" t="s">
        <v>138</v>
      </c>
      <c r="D90" s="21" t="s">
        <v>38</v>
      </c>
      <c r="E90" s="21" t="s">
        <v>41</v>
      </c>
      <c r="F90" s="45" t="s">
        <v>133</v>
      </c>
      <c r="G90" s="26"/>
      <c r="H90" s="34"/>
      <c r="I90" s="34"/>
      <c r="J90" s="34"/>
      <c r="K90" s="56">
        <f>SUM(H90:J90)</f>
        <v>0</v>
      </c>
      <c r="L90" s="25" t="s">
        <v>106</v>
      </c>
    </row>
    <row r="91" spans="1:12" s="8" customFormat="1" ht="98.25" customHeight="1">
      <c r="A91" s="47" t="s">
        <v>107</v>
      </c>
      <c r="B91" s="15" t="s">
        <v>43</v>
      </c>
      <c r="C91" s="75" t="s">
        <v>138</v>
      </c>
      <c r="D91" s="21" t="s">
        <v>38</v>
      </c>
      <c r="E91" s="21" t="s">
        <v>41</v>
      </c>
      <c r="F91" s="45" t="s">
        <v>134</v>
      </c>
      <c r="G91" s="108" t="s">
        <v>26</v>
      </c>
      <c r="H91" s="36"/>
      <c r="I91" s="36"/>
      <c r="J91" s="36"/>
      <c r="K91" s="56">
        <f>SUM(H91:J91)</f>
        <v>0</v>
      </c>
      <c r="L91" s="24" t="s">
        <v>111</v>
      </c>
    </row>
    <row r="92" spans="1:12" ht="15.75">
      <c r="A92" s="62"/>
      <c r="B92" s="62" t="s">
        <v>35</v>
      </c>
      <c r="C92" s="62"/>
      <c r="D92" s="62"/>
      <c r="E92" s="62"/>
      <c r="F92" s="62"/>
      <c r="G92" s="62"/>
      <c r="H92" s="63">
        <f>SUM(H89:H91)</f>
        <v>0</v>
      </c>
      <c r="I92" s="63">
        <f>SUM(I89:I91)</f>
        <v>0</v>
      </c>
      <c r="J92" s="63">
        <f>SUM(J89:J91)</f>
        <v>0</v>
      </c>
      <c r="K92" s="63">
        <f>SUM(K89:K91)</f>
        <v>0</v>
      </c>
      <c r="L92" s="62"/>
    </row>
    <row r="93" spans="1:13" ht="33.75" customHeight="1">
      <c r="A93" s="130" t="s">
        <v>113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4"/>
      <c r="M93" s="6"/>
    </row>
    <row r="94" spans="1:12" ht="104.25" customHeight="1">
      <c r="A94" s="50" t="s">
        <v>109</v>
      </c>
      <c r="B94" s="27" t="s">
        <v>30</v>
      </c>
      <c r="C94" s="75" t="s">
        <v>138</v>
      </c>
      <c r="D94" s="46" t="s">
        <v>38</v>
      </c>
      <c r="E94" s="46" t="s">
        <v>41</v>
      </c>
      <c r="F94" s="17" t="s">
        <v>36</v>
      </c>
      <c r="G94" s="108" t="s">
        <v>26</v>
      </c>
      <c r="H94" s="34">
        <v>0</v>
      </c>
      <c r="I94" s="34">
        <v>0</v>
      </c>
      <c r="J94" s="34">
        <v>0</v>
      </c>
      <c r="K94" s="52">
        <f>SUM(H94:J94)</f>
        <v>0</v>
      </c>
      <c r="L94" s="27" t="s">
        <v>31</v>
      </c>
    </row>
    <row r="95" spans="1:12" ht="91.5" customHeight="1">
      <c r="A95" s="19" t="s">
        <v>110</v>
      </c>
      <c r="B95" s="25" t="s">
        <v>32</v>
      </c>
      <c r="C95" s="75" t="s">
        <v>138</v>
      </c>
      <c r="D95" s="46" t="s">
        <v>38</v>
      </c>
      <c r="E95" s="19"/>
      <c r="F95" s="19"/>
      <c r="G95" s="19" t="s">
        <v>0</v>
      </c>
      <c r="H95" s="20"/>
      <c r="I95" s="20"/>
      <c r="J95" s="20"/>
      <c r="K95" s="52">
        <f>SUM(H95:J95)</f>
        <v>0</v>
      </c>
      <c r="L95" s="25" t="s">
        <v>258</v>
      </c>
    </row>
    <row r="96" spans="1:12" ht="15.75">
      <c r="A96" s="60"/>
      <c r="B96" s="68" t="s">
        <v>34</v>
      </c>
      <c r="C96" s="68"/>
      <c r="D96" s="60"/>
      <c r="E96" s="60"/>
      <c r="F96" s="60"/>
      <c r="G96" s="60"/>
      <c r="H96" s="61">
        <f>SUM(H94:H95)</f>
        <v>0</v>
      </c>
      <c r="I96" s="61">
        <f>SUM(I94:I95)</f>
        <v>0</v>
      </c>
      <c r="J96" s="61">
        <f>SUM(J94:J95)</f>
        <v>0</v>
      </c>
      <c r="K96" s="61">
        <f>SUM(K94:K95)</f>
        <v>0</v>
      </c>
      <c r="L96" s="60"/>
    </row>
    <row r="97" spans="1:12" ht="19.5" customHeight="1">
      <c r="A97" s="72"/>
      <c r="B97" s="60" t="s">
        <v>16</v>
      </c>
      <c r="C97" s="60"/>
      <c r="D97" s="60"/>
      <c r="E97" s="60"/>
      <c r="F97" s="60"/>
      <c r="G97" s="60"/>
      <c r="H97" s="61">
        <f>H30+H33+H37+H41+H62+H80+H87+H92+H96</f>
        <v>693725.6</v>
      </c>
      <c r="I97" s="61">
        <f>I30+I33+I37+I41+I62+I80+I87+I92+I96</f>
        <v>625898.9500000001</v>
      </c>
      <c r="J97" s="61">
        <f>J30+J33+J37+J41+J62+J80+J87+J92+J96</f>
        <v>625898.9500000001</v>
      </c>
      <c r="K97" s="61">
        <f>K30+K33+K37+K41+K62+K80+K87+K92+K96</f>
        <v>1945523.5</v>
      </c>
      <c r="L97" s="60"/>
    </row>
    <row r="98" spans="1:12" ht="31.5" customHeight="1">
      <c r="A98" s="80" t="s">
        <v>203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</row>
    <row r="99" spans="1:12" ht="15">
      <c r="A99" s="76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1:12" ht="15.75" hidden="1">
      <c r="A100" s="76"/>
      <c r="B100" s="145" t="s">
        <v>17</v>
      </c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</row>
    <row r="101" spans="1:12" ht="15">
      <c r="A101" s="76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1:12" ht="15">
      <c r="A102" s="76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</sheetData>
  <sheetProtection/>
  <mergeCells count="30">
    <mergeCell ref="A93:L93"/>
    <mergeCell ref="B100:L100"/>
    <mergeCell ref="A31:L31"/>
    <mergeCell ref="A30:C30"/>
    <mergeCell ref="A38:L38"/>
    <mergeCell ref="A42:L42"/>
    <mergeCell ref="A62:B62"/>
    <mergeCell ref="A63:L63"/>
    <mergeCell ref="A81:L81"/>
    <mergeCell ref="A88:L88"/>
    <mergeCell ref="A15:L15"/>
    <mergeCell ref="H12:I12"/>
    <mergeCell ref="A14:L14"/>
    <mergeCell ref="D12:G12"/>
    <mergeCell ref="A34:L34"/>
    <mergeCell ref="F2:L2"/>
    <mergeCell ref="A1:L1"/>
    <mergeCell ref="A7:L7"/>
    <mergeCell ref="B12:B13"/>
    <mergeCell ref="L12:L13"/>
    <mergeCell ref="A12:A13"/>
    <mergeCell ref="A3:L3"/>
    <mergeCell ref="A4:L4"/>
    <mergeCell ref="A5:L5"/>
    <mergeCell ref="K6:L6"/>
    <mergeCell ref="A10:L10"/>
    <mergeCell ref="A8:L8"/>
    <mergeCell ref="A9:L9"/>
    <mergeCell ref="A11:L11"/>
    <mergeCell ref="K12:K13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2018-07-26T04:40:08Z</cp:lastPrinted>
  <dcterms:created xsi:type="dcterms:W3CDTF">2010-09-05T13:57:35Z</dcterms:created>
  <dcterms:modified xsi:type="dcterms:W3CDTF">2018-12-29T06:08:48Z</dcterms:modified>
  <cp:category/>
  <cp:version/>
  <cp:contentType/>
  <cp:contentStatus/>
</cp:coreProperties>
</file>