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<sst xmlns="http://schemas.openxmlformats.org/spreadsheetml/2006/main" count="540" uniqueCount="260">
  <si>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</si>
  <si>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</si>
  <si>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</si>
  <si>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</si>
  <si>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</si>
  <si>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</si>
  <si>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</si>
  <si>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</si>
  <si>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</si>
  <si>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</si>
  <si>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</si>
  <si>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</si>
  <si>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</si>
  <si>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</si>
  <si>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</si>
  <si>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</si>
  <si>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</si>
  <si>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</si>
  <si>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</si>
  <si>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</si>
  <si>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</si>
  <si>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</si>
  <si>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</si>
  <si>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</si>
  <si>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</si>
  <si>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</si>
  <si>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</si>
  <si>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</si>
  <si>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</si>
  <si>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</si>
  <si>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</si>
  <si>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</si>
  <si>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</si>
  <si>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</si>
  <si>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</si>
  <si>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</si>
  <si>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</si>
  <si>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</si>
  <si>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</si>
  <si>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</si>
  <si>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</si>
  <si>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</si>
  <si>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</si>
  <si>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</si>
  <si>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</si>
  <si>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    01.1.0010220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</si>
  <si>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</si>
  <si>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</si>
  <si>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</si>
  <si>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</si>
  <si>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  01.100S3980</t>
  </si>
  <si>
    <t xml:space="preserve">611   612    621    622   </t>
  </si>
  <si>
    <t xml:space="preserve">  01.10073980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</si>
  <si>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</si>
  <si>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</si>
  <si>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</si>
  <si>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</si>
  <si>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</si>
  <si>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</si>
  <si>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</si>
  <si>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</si>
  <si>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</si>
  <si>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</si>
  <si>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</si>
  <si>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</si>
  <si>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</si>
  <si>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</si>
  <si>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</si>
  <si>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</si>
  <si>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</si>
  <si>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</si>
  <si>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</si>
  <si>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</si>
  <si>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</si>
  <si>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</si>
  <si>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</si>
  <si>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</si>
  <si>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</si>
  <si>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</si>
  <si>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</si>
  <si>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</si>
  <si>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</si>
  <si>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</si>
  <si>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</si>
  <si>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</si>
  <si>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</si>
  <si>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</si>
  <si>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</si>
  <si>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</si>
  <si>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</si>
  <si>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</si>
  <si>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</si>
  <si>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</si>
  <si>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</si>
  <si>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</si>
  <si>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</si>
  <si>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5.4.</t>
  </si>
  <si>
    <t>5.5.</t>
  </si>
  <si>
    <t>5.6.</t>
  </si>
  <si>
    <t>6.2.</t>
  </si>
  <si>
    <t>7.1.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</si>
  <si>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</si>
  <si>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</si>
  <si>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</si>
  <si>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</si>
  <si>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</si>
  <si>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</si>
  <si>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</si>
  <si>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</si>
  <si>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 xml:space="preserve">Для 1-го   учреждения разработана ПСД на устройство второго эвакуационного выхода 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</si>
  <si>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</si>
  <si>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</si>
  <si>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</si>
  <si>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</si>
  <si>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</si>
  <si>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</si>
  <si>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</si>
  <si>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Родительская плата за содержание ребенка в муниципальных дошкольных образовательных учреждениях, благотворительные пожертвования,спонсорская помощь, платные услуги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</si>
  <si>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</si>
  <si>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</si>
  <si>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</si>
  <si>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</si>
  <si>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</si>
  <si>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</si>
  <si>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</si>
  <si>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</si>
  <si>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</si>
  <si>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</si>
  <si>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</si>
  <si>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1.9</t>
  </si>
  <si>
    <t>01.1.0085090</t>
  </si>
  <si>
    <t>01.10085090</t>
  </si>
  <si>
    <t>01.10085180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</si>
  <si>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</si>
  <si>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</si>
  <si>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</si>
  <si>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</si>
  <si>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</si>
  <si>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</si>
  <si>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01.1.0085190     </t>
  </si>
  <si>
    <t xml:space="preserve">    01.10075110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</si>
  <si>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</si>
  <si>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</si>
  <si>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</si>
  <si>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</si>
  <si>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       01.10075110   </t>
  </si>
  <si>
    <t xml:space="preserve">01.1.0075660   </t>
  </si>
  <si>
    <t xml:space="preserve">      01.1.0010210</t>
  </si>
  <si>
    <t xml:space="preserve">         01.10075110  </t>
  </si>
  <si>
    <t xml:space="preserve">        01.1.0010210</t>
  </si>
  <si>
    <t xml:space="preserve">        01.1.0010310</t>
  </si>
  <si>
    <t xml:space="preserve">      01.1.0087340</t>
  </si>
  <si>
    <t xml:space="preserve">           01.10085090</t>
  </si>
  <si>
    <t xml:space="preserve">   01.1.0085180</t>
  </si>
  <si>
    <t xml:space="preserve"> 01.10075630</t>
  </si>
  <si>
    <t xml:space="preserve">  01.1.008505П         01.1001047П</t>
  </si>
  <si>
    <t xml:space="preserve">         01.1007511П  </t>
  </si>
  <si>
    <t xml:space="preserve">     01.1.001021Р</t>
  </si>
  <si>
    <t>5.9</t>
  </si>
  <si>
    <t>5.10</t>
  </si>
  <si>
    <t>5.11</t>
  </si>
  <si>
    <t>5.13</t>
  </si>
  <si>
    <t xml:space="preserve">    01.1.0075880     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</si>
  <si>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</si>
  <si>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 xml:space="preserve">       01.10010470</t>
  </si>
  <si>
    <t>1.5.</t>
  </si>
  <si>
    <t>1.6.</t>
  </si>
  <si>
    <t>1.7.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</si>
  <si>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</si>
  <si>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</si>
  <si>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</si>
  <si>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</si>
  <si>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</si>
  <si>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01.10010470</t>
  </si>
  <si>
    <t xml:space="preserve">  01.1.0085040  </t>
  </si>
  <si>
    <t>5.7.</t>
  </si>
  <si>
    <t>5.8.</t>
  </si>
  <si>
    <t>5.14</t>
  </si>
  <si>
    <t>5.15</t>
  </si>
  <si>
    <t>611   621</t>
  </si>
  <si>
    <t xml:space="preserve">        01.1.0087370  </t>
  </si>
  <si>
    <t xml:space="preserve">  01.1.0085050       </t>
  </si>
  <si>
    <t xml:space="preserve">   0707    0703</t>
  </si>
  <si>
    <t xml:space="preserve">  01.1001047П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</si>
  <si>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</si>
  <si>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</si>
  <si>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</si>
  <si>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</si>
  <si>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</si>
  <si>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</si>
  <si>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</si>
  <si>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</si>
  <si>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</si>
  <si>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</si>
  <si>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 xml:space="preserve">  01.1.0074080        </t>
  </si>
  <si>
    <t xml:space="preserve"> 01.1.0085010      </t>
  </si>
  <si>
    <t>Субсидии бюджетам муниципального образования 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</si>
  <si>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 xml:space="preserve"> Софинансирование к судсидиям краевого бюджета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</si>
  <si>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7.5</t>
  </si>
  <si>
    <t>01.100S5630</t>
  </si>
  <si>
    <t xml:space="preserve">0701,  0702    </t>
  </si>
  <si>
    <t>0702         0701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</si>
  <si>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</si>
  <si>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5.16</t>
  </si>
  <si>
    <t xml:space="preserve">             01.100R0271 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</si>
  <si>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</si>
  <si>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бюджета города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</si>
  <si>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</si>
  <si>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0701        0702</t>
  </si>
  <si>
    <t>0702    0701</t>
  </si>
  <si>
    <t>5.17</t>
  </si>
  <si>
    <t xml:space="preserve">    01.1.00S0220</t>
  </si>
  <si>
    <t>1.10</t>
  </si>
  <si>
    <t xml:space="preserve">     01.1.00S0220</t>
  </si>
  <si>
    <t>5.18</t>
  </si>
  <si>
    <t xml:space="preserve">        01.1.00S0220</t>
  </si>
  <si>
    <t>7.3.</t>
  </si>
  <si>
    <t>7.4</t>
  </si>
  <si>
    <t>Итого за период  2019-2021 годы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</si>
  <si>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</si>
  <si>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</si>
  <si>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</si>
  <si>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 xml:space="preserve"> 01.100L0271</t>
  </si>
  <si>
    <t xml:space="preserve">образования "город Шарыпово Красноярского края" </t>
  </si>
  <si>
    <t>1.11</t>
  </si>
  <si>
    <t>1.12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</si>
  <si>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</si>
  <si>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</si>
  <si>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</si>
  <si>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</si>
  <si>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6.3.</t>
  </si>
  <si>
    <t>6.14</t>
  </si>
  <si>
    <t>Текущий ремонт кровли произведен в 4-х учреждениях</t>
  </si>
  <si>
    <t>1.13</t>
  </si>
  <si>
    <t xml:space="preserve">    01.1.0010240</t>
  </si>
  <si>
    <t xml:space="preserve">     01.1.0010240</t>
  </si>
  <si>
    <t xml:space="preserve">        01.1.0010240</t>
  </si>
  <si>
    <t>0702             0703</t>
  </si>
  <si>
    <t xml:space="preserve">    01.1.0010230</t>
  </si>
  <si>
    <t xml:space="preserve">    01.1.00S0230</t>
  </si>
  <si>
    <t>Приложение № 2</t>
  </si>
  <si>
    <t>к постановлению Администрации города Шарыпово</t>
  </si>
  <si>
    <t xml:space="preserve">к подпрограмме "Развитие дошкольного, общего и дополнительного образования" </t>
  </si>
  <si>
    <t>Оплата исполнительных листов по МРЗП</t>
  </si>
  <si>
    <t>1.14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</si>
  <si>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</si>
  <si>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5.12</t>
  </si>
  <si>
    <t>Плата родителей за питание детей в школьной столовой, благотворительные пожетрвования, спонсорская помощь, платные услуги</t>
  </si>
  <si>
    <t>5.19</t>
  </si>
  <si>
    <t>5.20</t>
  </si>
  <si>
    <t>6.15</t>
  </si>
  <si>
    <t>6.16</t>
  </si>
  <si>
    <t>6.17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</si>
  <si>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</si>
  <si>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</si>
  <si>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</si>
  <si>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</si>
  <si>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Выведение средств обнаружения пожаров на пульт подразделения пожарной охраны</t>
  </si>
  <si>
    <t>Восстановлено  наружное освещение в 18-ти учреждениях</t>
  </si>
  <si>
    <t>от 19.04.2019 г. № 83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</si>
</sst>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9" fontId="10" fillId="33" borderId="0" xfId="0" applyNumberFormat="1" applyFont="1" applyFill="1" applyAlignment="1">
      <alignment horizontal="right" wrapText="1"/>
    </xf>
    <xf numFmtId="0" fontId="10" fillId="33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1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center" wrapText="1"/>
    </xf>
    <xf numFmtId="181" fontId="1" fillId="0" borderId="17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14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/>
    </xf>
    <xf numFmtId="49" fontId="10" fillId="33" borderId="0" xfId="0" applyNumberFormat="1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33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right" wrapText="1"/>
    </xf>
    <xf numFmtId="0" fontId="10" fillId="33" borderId="0" xfId="0" applyFont="1" applyFill="1" applyAlignment="1">
      <alignment wrapText="1"/>
    </xf>
    <xf numFmtId="49" fontId="12" fillId="33" borderId="22" xfId="0" applyNumberFormat="1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33" borderId="0" xfId="0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="75" zoomScaleNormal="75" zoomScalePageLayoutView="0" workbookViewId="0" topLeftCell="A3">
      <selection activeCell="A7" sqref="A7:L7"/>
    </sheetView>
  </sheetViews>
  <sheetFormatPr defaultColWidth="9.00390625" defaultRowHeight="12.75"/>
  <cols>
    <col min="1" max="1" width="5.375" style="14" customWidth="1"/>
    <col min="2" max="2" width="39.00390625" style="15" customWidth="1"/>
    <col min="3" max="3" width="15.625" style="15" customWidth="1"/>
    <col min="4" max="4" width="7.625" style="15" customWidth="1"/>
    <col min="5" max="5" width="8.75390625" style="15" customWidth="1"/>
    <col min="6" max="6" width="14.625" style="15" customWidth="1"/>
    <col min="7" max="7" width="6.125" style="15" customWidth="1"/>
    <col min="8" max="10" width="10.875" style="15" customWidth="1"/>
    <col min="11" max="11" width="12.875" style="15" customWidth="1"/>
    <col min="12" max="12" width="17.625" style="15" customWidth="1"/>
    <col min="13" max="13" width="11.00390625" style="0" bestFit="1" customWidth="1"/>
  </cols>
  <sheetData>
    <row r="1" spans="1:12" ht="21.75" customHeight="1" hidden="1">
      <c r="A1" s="137" t="s">
        <v>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1.75" customHeight="1" hidden="1">
      <c r="A2" s="17"/>
      <c r="B2" s="18"/>
      <c r="C2" s="18"/>
      <c r="D2" s="18"/>
      <c r="E2" s="18"/>
      <c r="F2" s="136" t="s">
        <v>59</v>
      </c>
      <c r="G2" s="136"/>
      <c r="H2" s="136"/>
      <c r="I2" s="136"/>
      <c r="J2" s="136"/>
      <c r="K2" s="136"/>
      <c r="L2" s="136"/>
    </row>
    <row r="3" spans="1:12" ht="21.75" customHeigh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21.75" customHeight="1">
      <c r="A4" s="100" t="s">
        <v>241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21.75" customHeight="1">
      <c r="A5" s="100" t="s">
        <v>259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21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128" t="s">
        <v>77</v>
      </c>
      <c r="L6" s="128"/>
    </row>
    <row r="7" spans="1:12" ht="18.75" customHeight="1">
      <c r="A7" s="128" t="s">
        <v>242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9.5" customHeight="1">
      <c r="A8" s="128" t="s">
        <v>78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20.25" customHeight="1">
      <c r="A9" s="128" t="s">
        <v>223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5.7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ht="51.75" customHeight="1">
      <c r="A11" s="130" t="s">
        <v>76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2"/>
      <c r="L11" s="132"/>
    </row>
    <row r="12" spans="1:12" ht="40.5" customHeight="1">
      <c r="A12" s="141" t="s">
        <v>0</v>
      </c>
      <c r="B12" s="133" t="s">
        <v>2</v>
      </c>
      <c r="C12" s="22"/>
      <c r="D12" s="133" t="s">
        <v>4</v>
      </c>
      <c r="E12" s="133"/>
      <c r="F12" s="133"/>
      <c r="G12" s="133"/>
      <c r="H12" s="134"/>
      <c r="I12" s="110"/>
      <c r="J12" s="135"/>
      <c r="K12" s="133" t="s">
        <v>218</v>
      </c>
      <c r="L12" s="133" t="s">
        <v>8</v>
      </c>
    </row>
    <row r="13" spans="1:12" ht="40.5" customHeight="1">
      <c r="A13" s="141"/>
      <c r="B13" s="133"/>
      <c r="C13" s="22" t="s">
        <v>3</v>
      </c>
      <c r="D13" s="22" t="s">
        <v>3</v>
      </c>
      <c r="E13" s="22" t="s">
        <v>5</v>
      </c>
      <c r="F13" s="22" t="s">
        <v>6</v>
      </c>
      <c r="G13" s="22" t="s">
        <v>7</v>
      </c>
      <c r="H13" s="22">
        <v>2019</v>
      </c>
      <c r="I13" s="22">
        <v>2020</v>
      </c>
      <c r="J13" s="22">
        <v>2021</v>
      </c>
      <c r="K13" s="133"/>
      <c r="L13" s="133"/>
    </row>
    <row r="14" spans="1:12" s="3" customFormat="1" ht="18.75" customHeight="1">
      <c r="A14" s="139" t="s">
        <v>9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40"/>
    </row>
    <row r="15" spans="1:12" ht="22.5" customHeight="1">
      <c r="A15" s="125" t="s">
        <v>18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</row>
    <row r="16" spans="1:12" s="7" customFormat="1" ht="385.5" customHeight="1">
      <c r="A16" s="21" t="s">
        <v>84</v>
      </c>
      <c r="B16" s="24" t="s">
        <v>125</v>
      </c>
      <c r="C16" s="25" t="s">
        <v>134</v>
      </c>
      <c r="D16" s="21" t="s">
        <v>38</v>
      </c>
      <c r="E16" s="21" t="s">
        <v>39</v>
      </c>
      <c r="F16" s="26" t="s">
        <v>162</v>
      </c>
      <c r="G16" s="22" t="s">
        <v>26</v>
      </c>
      <c r="H16" s="27">
        <f>136537.4+6579.2</f>
        <v>143116.6</v>
      </c>
      <c r="I16" s="27">
        <v>136537.4</v>
      </c>
      <c r="J16" s="27">
        <v>136537.4</v>
      </c>
      <c r="K16" s="28">
        <f aca="true" t="shared" si="0" ref="K16:K30">SUM(H16:J16)</f>
        <v>416191.4</v>
      </c>
      <c r="L16" s="22" t="s">
        <v>79</v>
      </c>
    </row>
    <row r="17" spans="1:12" s="7" customFormat="1" ht="372" customHeight="1">
      <c r="A17" s="21" t="s">
        <v>85</v>
      </c>
      <c r="B17" s="24" t="s">
        <v>202</v>
      </c>
      <c r="C17" s="25" t="s">
        <v>134</v>
      </c>
      <c r="D17" s="21" t="s">
        <v>38</v>
      </c>
      <c r="E17" s="21" t="s">
        <v>39</v>
      </c>
      <c r="F17" s="26" t="s">
        <v>194</v>
      </c>
      <c r="G17" s="22" t="s">
        <v>26</v>
      </c>
      <c r="H17" s="29">
        <f>63333.8+6818.5</f>
        <v>70152.3</v>
      </c>
      <c r="I17" s="29">
        <v>63333.8</v>
      </c>
      <c r="J17" s="29">
        <v>63333.8</v>
      </c>
      <c r="K17" s="28">
        <f t="shared" si="0"/>
        <v>196819.90000000002</v>
      </c>
      <c r="L17" s="22" t="s">
        <v>79</v>
      </c>
    </row>
    <row r="18" spans="1:12" s="7" customFormat="1" ht="138" customHeight="1">
      <c r="A18" s="21" t="s">
        <v>86</v>
      </c>
      <c r="B18" s="30" t="s">
        <v>54</v>
      </c>
      <c r="C18" s="25" t="s">
        <v>134</v>
      </c>
      <c r="D18" s="31" t="s">
        <v>38</v>
      </c>
      <c r="E18" s="31" t="s">
        <v>39</v>
      </c>
      <c r="F18" s="32" t="s">
        <v>195</v>
      </c>
      <c r="G18" s="33" t="s">
        <v>26</v>
      </c>
      <c r="H18" s="29">
        <v>31062.66</v>
      </c>
      <c r="I18" s="29">
        <f>31062.66</f>
        <v>31062.66</v>
      </c>
      <c r="J18" s="29">
        <v>31062.66</v>
      </c>
      <c r="K18" s="28">
        <f t="shared" si="0"/>
        <v>93187.98</v>
      </c>
      <c r="L18" s="34" t="s">
        <v>80</v>
      </c>
    </row>
    <row r="19" spans="1:12" s="7" customFormat="1" ht="138" customHeight="1">
      <c r="A19" s="21" t="s">
        <v>87</v>
      </c>
      <c r="B19" s="30" t="s">
        <v>163</v>
      </c>
      <c r="C19" s="25" t="s">
        <v>134</v>
      </c>
      <c r="D19" s="31" t="s">
        <v>38</v>
      </c>
      <c r="E19" s="31" t="s">
        <v>39</v>
      </c>
      <c r="F19" s="32" t="s">
        <v>164</v>
      </c>
      <c r="G19" s="33" t="s">
        <v>26</v>
      </c>
      <c r="H19" s="29"/>
      <c r="I19" s="29"/>
      <c r="J19" s="29"/>
      <c r="K19" s="28">
        <f t="shared" si="0"/>
        <v>0</v>
      </c>
      <c r="L19" s="34"/>
    </row>
    <row r="20" spans="1:12" s="7" customFormat="1" ht="169.5" customHeight="1">
      <c r="A20" s="31" t="s">
        <v>165</v>
      </c>
      <c r="B20" s="30" t="s">
        <v>118</v>
      </c>
      <c r="C20" s="25" t="s">
        <v>134</v>
      </c>
      <c r="D20" s="31" t="s">
        <v>38</v>
      </c>
      <c r="E20" s="31" t="s">
        <v>39</v>
      </c>
      <c r="F20" s="32" t="s">
        <v>139</v>
      </c>
      <c r="G20" s="33" t="s">
        <v>26</v>
      </c>
      <c r="H20" s="29">
        <f>27592.6</f>
        <v>27592.6</v>
      </c>
      <c r="I20" s="29">
        <f>27592.6</f>
        <v>27592.6</v>
      </c>
      <c r="J20" s="29">
        <f>27592.6</f>
        <v>27592.6</v>
      </c>
      <c r="K20" s="28">
        <f t="shared" si="0"/>
        <v>82777.79999999999</v>
      </c>
      <c r="L20" s="34" t="s">
        <v>119</v>
      </c>
    </row>
    <row r="21" spans="1:12" s="7" customFormat="1" ht="166.5" customHeight="1">
      <c r="A21" s="31" t="s">
        <v>166</v>
      </c>
      <c r="B21" s="35" t="s">
        <v>60</v>
      </c>
      <c r="C21" s="25" t="s">
        <v>134</v>
      </c>
      <c r="D21" s="21" t="s">
        <v>38</v>
      </c>
      <c r="E21" s="21" t="s">
        <v>39</v>
      </c>
      <c r="F21" s="26" t="s">
        <v>140</v>
      </c>
      <c r="G21" s="22" t="s">
        <v>26</v>
      </c>
      <c r="H21" s="27">
        <f>2946.53+1196.72</f>
        <v>4143.25</v>
      </c>
      <c r="I21" s="27">
        <f>2946.53+1196.72</f>
        <v>4143.25</v>
      </c>
      <c r="J21" s="27">
        <f>2946.53+1196.72</f>
        <v>4143.25</v>
      </c>
      <c r="K21" s="28">
        <f t="shared" si="0"/>
        <v>12429.75</v>
      </c>
      <c r="L21" s="23" t="s">
        <v>80</v>
      </c>
    </row>
    <row r="22" spans="1:12" s="3" customFormat="1" ht="388.5" customHeight="1">
      <c r="A22" s="21" t="s">
        <v>167</v>
      </c>
      <c r="B22" s="36" t="s">
        <v>73</v>
      </c>
      <c r="C22" s="25" t="s">
        <v>134</v>
      </c>
      <c r="D22" s="21" t="s">
        <v>38</v>
      </c>
      <c r="E22" s="22">
        <v>1003</v>
      </c>
      <c r="F22" s="21" t="s">
        <v>141</v>
      </c>
      <c r="G22" s="22" t="s">
        <v>26</v>
      </c>
      <c r="H22" s="27">
        <v>504</v>
      </c>
      <c r="I22" s="27">
        <v>504</v>
      </c>
      <c r="J22" s="27">
        <v>504</v>
      </c>
      <c r="K22" s="28">
        <f t="shared" si="0"/>
        <v>1512</v>
      </c>
      <c r="L22" s="23" t="s">
        <v>27</v>
      </c>
    </row>
    <row r="23" spans="1:13" s="7" customFormat="1" ht="195" customHeight="1">
      <c r="A23" s="21" t="s">
        <v>128</v>
      </c>
      <c r="B23" s="37" t="s">
        <v>61</v>
      </c>
      <c r="C23" s="25" t="s">
        <v>134</v>
      </c>
      <c r="D23" s="21" t="s">
        <v>38</v>
      </c>
      <c r="E23" s="21" t="s">
        <v>39</v>
      </c>
      <c r="F23" s="22" t="s">
        <v>142</v>
      </c>
      <c r="G23" s="22" t="s">
        <v>26</v>
      </c>
      <c r="H23" s="27">
        <f>15525.72-434.64</f>
        <v>15091.08</v>
      </c>
      <c r="I23" s="27">
        <f>15525.72</f>
        <v>15525.72</v>
      </c>
      <c r="J23" s="27">
        <f>15525.72</f>
        <v>15525.72</v>
      </c>
      <c r="K23" s="28">
        <f t="shared" si="0"/>
        <v>46142.52</v>
      </c>
      <c r="L23" s="23" t="s">
        <v>88</v>
      </c>
      <c r="M23" s="7" t="s">
        <v>25</v>
      </c>
    </row>
    <row r="24" spans="1:12" s="7" customFormat="1" ht="215.25" customHeight="1">
      <c r="A24" s="21" t="s">
        <v>129</v>
      </c>
      <c r="B24" s="36" t="s">
        <v>65</v>
      </c>
      <c r="C24" s="25" t="s">
        <v>134</v>
      </c>
      <c r="D24" s="21" t="s">
        <v>38</v>
      </c>
      <c r="E24" s="21" t="s">
        <v>39</v>
      </c>
      <c r="F24" s="22" t="s">
        <v>45</v>
      </c>
      <c r="G24" s="22" t="s">
        <v>26</v>
      </c>
      <c r="H24" s="27">
        <f>6620.77</f>
        <v>6620.77</v>
      </c>
      <c r="I24" s="27">
        <v>0</v>
      </c>
      <c r="J24" s="27">
        <v>0</v>
      </c>
      <c r="K24" s="28">
        <f t="shared" si="0"/>
        <v>6620.77</v>
      </c>
      <c r="L24" s="23" t="s">
        <v>88</v>
      </c>
    </row>
    <row r="25" spans="1:12" s="7" customFormat="1" ht="105" customHeight="1">
      <c r="A25" s="21" t="s">
        <v>129</v>
      </c>
      <c r="B25" s="36" t="s">
        <v>243</v>
      </c>
      <c r="C25" s="25" t="s">
        <v>134</v>
      </c>
      <c r="D25" s="21" t="s">
        <v>38</v>
      </c>
      <c r="E25" s="21" t="s">
        <v>39</v>
      </c>
      <c r="F25" s="22" t="s">
        <v>238</v>
      </c>
      <c r="G25" s="22" t="s">
        <v>26</v>
      </c>
      <c r="H25" s="27">
        <v>241.33</v>
      </c>
      <c r="I25" s="27">
        <v>0</v>
      </c>
      <c r="J25" s="27">
        <v>0</v>
      </c>
      <c r="K25" s="28">
        <f t="shared" si="0"/>
        <v>241.33</v>
      </c>
      <c r="L25" s="23"/>
    </row>
    <row r="26" spans="1:12" s="7" customFormat="1" ht="126" customHeight="1">
      <c r="A26" s="21" t="s">
        <v>212</v>
      </c>
      <c r="B26" s="36" t="s">
        <v>243</v>
      </c>
      <c r="C26" s="25" t="s">
        <v>134</v>
      </c>
      <c r="D26" s="21" t="s">
        <v>38</v>
      </c>
      <c r="E26" s="21" t="s">
        <v>39</v>
      </c>
      <c r="F26" s="22" t="s">
        <v>239</v>
      </c>
      <c r="G26" s="22" t="s">
        <v>26</v>
      </c>
      <c r="H26" s="27">
        <v>103.43</v>
      </c>
      <c r="I26" s="27">
        <v>0</v>
      </c>
      <c r="J26" s="27">
        <v>0</v>
      </c>
      <c r="K26" s="28">
        <f t="shared" si="0"/>
        <v>103.43</v>
      </c>
      <c r="L26" s="23"/>
    </row>
    <row r="27" spans="1:12" s="7" customFormat="1" ht="215.25" customHeight="1">
      <c r="A27" s="21" t="s">
        <v>224</v>
      </c>
      <c r="B27" s="36" t="s">
        <v>65</v>
      </c>
      <c r="C27" s="25" t="s">
        <v>134</v>
      </c>
      <c r="D27" s="21" t="s">
        <v>38</v>
      </c>
      <c r="E27" s="21" t="s">
        <v>39</v>
      </c>
      <c r="F27" s="22" t="s">
        <v>234</v>
      </c>
      <c r="G27" s="22" t="s">
        <v>26</v>
      </c>
      <c r="H27" s="27">
        <v>748.07</v>
      </c>
      <c r="I27" s="27">
        <v>0</v>
      </c>
      <c r="J27" s="27">
        <v>0</v>
      </c>
      <c r="K27" s="28">
        <f>SUM(H27:J27)</f>
        <v>748.07</v>
      </c>
      <c r="L27" s="23" t="s">
        <v>88</v>
      </c>
    </row>
    <row r="28" spans="1:12" s="7" customFormat="1" ht="215.25" customHeight="1">
      <c r="A28" s="21" t="s">
        <v>225</v>
      </c>
      <c r="B28" s="36" t="s">
        <v>65</v>
      </c>
      <c r="C28" s="25" t="s">
        <v>134</v>
      </c>
      <c r="D28" s="21" t="s">
        <v>38</v>
      </c>
      <c r="E28" s="21" t="s">
        <v>39</v>
      </c>
      <c r="F28" s="22" t="s">
        <v>211</v>
      </c>
      <c r="G28" s="22" t="s">
        <v>26</v>
      </c>
      <c r="H28" s="27">
        <f>4146.15</f>
        <v>4146.15</v>
      </c>
      <c r="I28" s="27">
        <f>4146.15</f>
        <v>4146.15</v>
      </c>
      <c r="J28" s="27">
        <f>4146.15</f>
        <v>4146.15</v>
      </c>
      <c r="K28" s="28">
        <f t="shared" si="0"/>
        <v>12438.449999999999</v>
      </c>
      <c r="L28" s="23" t="s">
        <v>88</v>
      </c>
    </row>
    <row r="29" spans="1:12" s="7" customFormat="1" ht="215.25" customHeight="1">
      <c r="A29" s="21" t="s">
        <v>233</v>
      </c>
      <c r="B29" s="36" t="s">
        <v>62</v>
      </c>
      <c r="C29" s="25" t="s">
        <v>134</v>
      </c>
      <c r="D29" s="21" t="s">
        <v>169</v>
      </c>
      <c r="E29" s="22">
        <v>1004</v>
      </c>
      <c r="F29" s="21" t="s">
        <v>143</v>
      </c>
      <c r="G29" s="22" t="s">
        <v>44</v>
      </c>
      <c r="H29" s="27">
        <v>5931.5</v>
      </c>
      <c r="I29" s="27">
        <v>5931.5</v>
      </c>
      <c r="J29" s="27">
        <v>5931.5</v>
      </c>
      <c r="K29" s="28">
        <f t="shared" si="0"/>
        <v>17794.5</v>
      </c>
      <c r="L29" s="23" t="s">
        <v>81</v>
      </c>
    </row>
    <row r="30" spans="1:12" s="7" customFormat="1" ht="171.75" customHeight="1">
      <c r="A30" s="21" t="s">
        <v>244</v>
      </c>
      <c r="B30" s="38" t="s">
        <v>117</v>
      </c>
      <c r="C30" s="25" t="s">
        <v>134</v>
      </c>
      <c r="D30" s="39" t="s">
        <v>38</v>
      </c>
      <c r="E30" s="22"/>
      <c r="F30" s="22"/>
      <c r="G30" s="22"/>
      <c r="H30" s="22">
        <f>23008.1+315.99+179.3</f>
        <v>23503.39</v>
      </c>
      <c r="I30" s="22">
        <v>23008.1</v>
      </c>
      <c r="J30" s="22">
        <v>23008.1</v>
      </c>
      <c r="K30" s="28">
        <f t="shared" si="0"/>
        <v>69519.59</v>
      </c>
      <c r="L30" s="23" t="s">
        <v>82</v>
      </c>
    </row>
    <row r="31" spans="1:12" s="3" customFormat="1" ht="24.75" customHeight="1">
      <c r="A31" s="109" t="s">
        <v>19</v>
      </c>
      <c r="B31" s="110"/>
      <c r="C31" s="110"/>
      <c r="D31" s="40"/>
      <c r="E31" s="41"/>
      <c r="F31" s="41"/>
      <c r="G31" s="41"/>
      <c r="H31" s="28">
        <f>SUM(H16:H30)</f>
        <v>332957.1300000001</v>
      </c>
      <c r="I31" s="28">
        <f>SUM(I16:I30)</f>
        <v>311785.18</v>
      </c>
      <c r="J31" s="28">
        <f>SUM(J16:J30)</f>
        <v>311785.18</v>
      </c>
      <c r="K31" s="28">
        <f>SUM(K16:K30)</f>
        <v>956527.49</v>
      </c>
      <c r="L31" s="41"/>
    </row>
    <row r="32" spans="1:13" ht="25.5" customHeight="1">
      <c r="A32" s="106" t="s">
        <v>168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16"/>
    </row>
    <row r="33" spans="1:12" ht="258" customHeight="1">
      <c r="A33" s="21" t="s">
        <v>89</v>
      </c>
      <c r="B33" s="42" t="s">
        <v>63</v>
      </c>
      <c r="C33" s="25" t="s">
        <v>134</v>
      </c>
      <c r="D33" s="21" t="s">
        <v>38</v>
      </c>
      <c r="E33" s="43" t="s">
        <v>40</v>
      </c>
      <c r="F33" s="43" t="s">
        <v>144</v>
      </c>
      <c r="G33" s="22" t="s">
        <v>26</v>
      </c>
      <c r="H33" s="44">
        <v>103.9</v>
      </c>
      <c r="I33" s="44">
        <v>103.9</v>
      </c>
      <c r="J33" s="44">
        <v>103.9</v>
      </c>
      <c r="K33" s="45">
        <f>SUM(H33:J33)</f>
        <v>311.70000000000005</v>
      </c>
      <c r="L33" s="42" t="s">
        <v>219</v>
      </c>
    </row>
    <row r="34" spans="1:12" ht="21" customHeight="1">
      <c r="A34" s="46"/>
      <c r="B34" s="47" t="s">
        <v>20</v>
      </c>
      <c r="C34" s="47"/>
      <c r="D34" s="48"/>
      <c r="E34" s="48"/>
      <c r="F34" s="48"/>
      <c r="G34" s="48"/>
      <c r="H34" s="45">
        <f>SUM(H33:H33)</f>
        <v>103.9</v>
      </c>
      <c r="I34" s="45">
        <f>SUM(I33:I33)</f>
        <v>103.9</v>
      </c>
      <c r="J34" s="45">
        <f>SUM(J33:J33)</f>
        <v>103.9</v>
      </c>
      <c r="K34" s="45">
        <f>SUM(K33:K33)</f>
        <v>311.70000000000005</v>
      </c>
      <c r="L34" s="48"/>
    </row>
    <row r="35" spans="1:15" ht="36.75" customHeight="1">
      <c r="A35" s="122" t="s">
        <v>21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4"/>
      <c r="M35" s="5"/>
      <c r="N35" s="5"/>
      <c r="O35" s="5"/>
    </row>
    <row r="36" spans="1:12" ht="195" customHeight="1">
      <c r="A36" s="21" t="s">
        <v>90</v>
      </c>
      <c r="B36" s="42" t="s">
        <v>121</v>
      </c>
      <c r="C36" s="25" t="s">
        <v>134</v>
      </c>
      <c r="D36" s="21" t="s">
        <v>38</v>
      </c>
      <c r="E36" s="49" t="s">
        <v>39</v>
      </c>
      <c r="F36" s="49"/>
      <c r="G36" s="22" t="s">
        <v>26</v>
      </c>
      <c r="H36" s="50"/>
      <c r="I36" s="50"/>
      <c r="J36" s="50"/>
      <c r="K36" s="51">
        <f>SUM(H36:H36)</f>
        <v>0</v>
      </c>
      <c r="L36" s="42" t="s">
        <v>226</v>
      </c>
    </row>
    <row r="37" spans="1:12" ht="204" customHeight="1">
      <c r="A37" s="21" t="s">
        <v>91</v>
      </c>
      <c r="B37" s="42" t="s">
        <v>122</v>
      </c>
      <c r="C37" s="25" t="s">
        <v>134</v>
      </c>
      <c r="D37" s="21" t="s">
        <v>38</v>
      </c>
      <c r="E37" s="49" t="s">
        <v>41</v>
      </c>
      <c r="F37" s="49"/>
      <c r="G37" s="22" t="s">
        <v>26</v>
      </c>
      <c r="H37" s="50"/>
      <c r="I37" s="50"/>
      <c r="J37" s="50"/>
      <c r="K37" s="51">
        <f>SUM(H37:H37)</f>
        <v>0</v>
      </c>
      <c r="L37" s="42" t="s">
        <v>226</v>
      </c>
    </row>
    <row r="38" spans="1:12" ht="21" customHeight="1">
      <c r="A38" s="52"/>
      <c r="B38" s="41" t="s">
        <v>14</v>
      </c>
      <c r="C38" s="41"/>
      <c r="D38" s="41"/>
      <c r="E38" s="48"/>
      <c r="F38" s="53"/>
      <c r="G38" s="53"/>
      <c r="H38" s="28">
        <f>SUM(H36:H37)</f>
        <v>0</v>
      </c>
      <c r="I38" s="28">
        <f>SUM(I36:I37)</f>
        <v>0</v>
      </c>
      <c r="J38" s="28"/>
      <c r="K38" s="28">
        <f>SUM(K36:K37)</f>
        <v>0</v>
      </c>
      <c r="L38" s="28">
        <f>SUM(L36:L37)</f>
        <v>0</v>
      </c>
    </row>
    <row r="39" spans="1:13" s="1" customFormat="1" ht="59.25" customHeight="1">
      <c r="A39" s="111" t="s">
        <v>83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3"/>
      <c r="M39" s="4"/>
    </row>
    <row r="40" spans="1:13" s="1" customFormat="1" ht="225" customHeight="1">
      <c r="A40" s="54" t="s">
        <v>92</v>
      </c>
      <c r="B40" s="42" t="s">
        <v>1</v>
      </c>
      <c r="C40" s="25" t="s">
        <v>134</v>
      </c>
      <c r="D40" s="39" t="s">
        <v>38</v>
      </c>
      <c r="E40" s="42"/>
      <c r="F40" s="42"/>
      <c r="G40" s="42"/>
      <c r="H40" s="55"/>
      <c r="I40" s="55"/>
      <c r="J40" s="55"/>
      <c r="K40" s="53">
        <f>SUM(H40:H40)</f>
        <v>0</v>
      </c>
      <c r="L40" s="42" t="s">
        <v>245</v>
      </c>
      <c r="M40" s="2"/>
    </row>
    <row r="41" spans="1:13" s="1" customFormat="1" ht="80.25" customHeight="1">
      <c r="A41" s="54" t="s">
        <v>93</v>
      </c>
      <c r="B41" s="42" t="s">
        <v>12</v>
      </c>
      <c r="C41" s="25" t="s">
        <v>134</v>
      </c>
      <c r="D41" s="39" t="s">
        <v>38</v>
      </c>
      <c r="E41" s="42"/>
      <c r="F41" s="42"/>
      <c r="G41" s="42"/>
      <c r="H41" s="55"/>
      <c r="I41" s="55"/>
      <c r="J41" s="55"/>
      <c r="K41" s="53">
        <f>SUM(H41:H41)</f>
        <v>0</v>
      </c>
      <c r="L41" s="42" t="s">
        <v>13</v>
      </c>
      <c r="M41" s="2"/>
    </row>
    <row r="42" spans="1:13" s="1" customFormat="1" ht="25.5" customHeight="1">
      <c r="A42" s="56"/>
      <c r="B42" s="48" t="s">
        <v>10</v>
      </c>
      <c r="C42" s="48"/>
      <c r="D42" s="41"/>
      <c r="E42" s="48"/>
      <c r="F42" s="48"/>
      <c r="G42" s="48"/>
      <c r="H42" s="28">
        <f>SUM(H40:H41)</f>
        <v>0</v>
      </c>
      <c r="I42" s="28"/>
      <c r="J42" s="28"/>
      <c r="K42" s="28">
        <f>SUM(K40:K41)</f>
        <v>0</v>
      </c>
      <c r="L42" s="48"/>
      <c r="M42" s="2"/>
    </row>
    <row r="43" spans="1:13" s="1" customFormat="1" ht="36" customHeight="1">
      <c r="A43" s="114" t="s">
        <v>22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2"/>
    </row>
    <row r="44" spans="1:13" s="9" customFormat="1" ht="409.5" customHeight="1">
      <c r="A44" s="57" t="s">
        <v>11</v>
      </c>
      <c r="B44" s="24" t="s">
        <v>126</v>
      </c>
      <c r="C44" s="25" t="s">
        <v>134</v>
      </c>
      <c r="D44" s="57" t="s">
        <v>38</v>
      </c>
      <c r="E44" s="58" t="s">
        <v>237</v>
      </c>
      <c r="F44" s="58" t="s">
        <v>172</v>
      </c>
      <c r="G44" s="22" t="s">
        <v>26</v>
      </c>
      <c r="H44" s="59">
        <f>197968.8+1748.1</f>
        <v>199716.9</v>
      </c>
      <c r="I44" s="59">
        <f>197968.8</f>
        <v>197968.8</v>
      </c>
      <c r="J44" s="59">
        <f>197968.8</f>
        <v>197968.8</v>
      </c>
      <c r="K44" s="60">
        <f aca="true" t="shared" si="1" ref="K44:K63">SUM(H44:J44)</f>
        <v>595654.5</v>
      </c>
      <c r="L44" s="61" t="s">
        <v>227</v>
      </c>
      <c r="M44" s="8"/>
    </row>
    <row r="45" spans="1:13" s="9" customFormat="1" ht="370.5" customHeight="1">
      <c r="A45" s="57" t="s">
        <v>94</v>
      </c>
      <c r="B45" s="62" t="s">
        <v>170</v>
      </c>
      <c r="C45" s="25" t="s">
        <v>134</v>
      </c>
      <c r="D45" s="57" t="s">
        <v>38</v>
      </c>
      <c r="E45" s="57" t="s">
        <v>41</v>
      </c>
      <c r="F45" s="58" t="s">
        <v>171</v>
      </c>
      <c r="G45" s="22" t="s">
        <v>26</v>
      </c>
      <c r="H45" s="59">
        <f>20269+649.7</f>
        <v>20918.7</v>
      </c>
      <c r="I45" s="59">
        <f>20269</f>
        <v>20269</v>
      </c>
      <c r="J45" s="59">
        <f>20269</f>
        <v>20269</v>
      </c>
      <c r="K45" s="60">
        <f t="shared" si="1"/>
        <v>61456.7</v>
      </c>
      <c r="L45" s="61" t="s">
        <v>220</v>
      </c>
      <c r="M45" s="8"/>
    </row>
    <row r="46" spans="1:13" s="9" customFormat="1" ht="285.75" customHeight="1">
      <c r="A46" s="57" t="s">
        <v>95</v>
      </c>
      <c r="B46" s="63" t="s">
        <v>56</v>
      </c>
      <c r="C46" s="25" t="s">
        <v>134</v>
      </c>
      <c r="D46" s="57" t="s">
        <v>38</v>
      </c>
      <c r="E46" s="57" t="s">
        <v>41</v>
      </c>
      <c r="F46" s="58" t="s">
        <v>174</v>
      </c>
      <c r="G46" s="22" t="s">
        <v>55</v>
      </c>
      <c r="H46" s="59">
        <f>34812.35</f>
        <v>34812.35</v>
      </c>
      <c r="I46" s="59">
        <f>34812.35</f>
        <v>34812.35</v>
      </c>
      <c r="J46" s="59">
        <f>34812.35</f>
        <v>34812.35</v>
      </c>
      <c r="K46" s="60">
        <f t="shared" si="1"/>
        <v>104437.04999999999</v>
      </c>
      <c r="L46" s="61" t="s">
        <v>227</v>
      </c>
      <c r="M46" s="8"/>
    </row>
    <row r="47" spans="1:13" s="9" customFormat="1" ht="146.25" customHeight="1">
      <c r="A47" s="57" t="s">
        <v>96</v>
      </c>
      <c r="B47" s="64" t="s">
        <v>163</v>
      </c>
      <c r="C47" s="25" t="s">
        <v>134</v>
      </c>
      <c r="D47" s="57" t="s">
        <v>38</v>
      </c>
      <c r="E47" s="57" t="s">
        <v>41</v>
      </c>
      <c r="F47" s="58" t="s">
        <v>173</v>
      </c>
      <c r="G47" s="22" t="s">
        <v>55</v>
      </c>
      <c r="H47" s="59"/>
      <c r="I47" s="59"/>
      <c r="J47" s="59"/>
      <c r="K47" s="60">
        <f t="shared" si="1"/>
        <v>0</v>
      </c>
      <c r="L47" s="61"/>
      <c r="M47" s="8"/>
    </row>
    <row r="48" spans="1:13" s="9" customFormat="1" ht="54.75" customHeight="1">
      <c r="A48" s="57" t="s">
        <v>97</v>
      </c>
      <c r="B48" s="65" t="s">
        <v>135</v>
      </c>
      <c r="C48" s="25" t="s">
        <v>134</v>
      </c>
      <c r="D48" s="57" t="s">
        <v>38</v>
      </c>
      <c r="E48" s="57" t="s">
        <v>41</v>
      </c>
      <c r="F48" s="58" t="s">
        <v>72</v>
      </c>
      <c r="G48" s="22" t="s">
        <v>55</v>
      </c>
      <c r="H48" s="59">
        <f>1896.4</f>
        <v>1896.4</v>
      </c>
      <c r="I48" s="59">
        <f>1896.4</f>
        <v>1896.4</v>
      </c>
      <c r="J48" s="59">
        <f>1896.4</f>
        <v>1896.4</v>
      </c>
      <c r="K48" s="60">
        <f t="shared" si="1"/>
        <v>5689.200000000001</v>
      </c>
      <c r="L48" s="61"/>
      <c r="M48" s="8"/>
    </row>
    <row r="49" spans="1:13" s="9" customFormat="1" ht="313.5" customHeight="1">
      <c r="A49" s="57" t="s">
        <v>98</v>
      </c>
      <c r="B49" s="35" t="s">
        <v>60</v>
      </c>
      <c r="C49" s="25" t="s">
        <v>134</v>
      </c>
      <c r="D49" s="57" t="s">
        <v>38</v>
      </c>
      <c r="E49" s="58" t="s">
        <v>74</v>
      </c>
      <c r="F49" s="58" t="s">
        <v>145</v>
      </c>
      <c r="G49" s="64" t="s">
        <v>55</v>
      </c>
      <c r="H49" s="59">
        <f>3496.95+1757.6</f>
        <v>5254.549999999999</v>
      </c>
      <c r="I49" s="59">
        <f>3496.95+1757.6</f>
        <v>5254.549999999999</v>
      </c>
      <c r="J49" s="59">
        <f>3496.95+1757.6</f>
        <v>5254.549999999999</v>
      </c>
      <c r="K49" s="60">
        <f t="shared" si="1"/>
        <v>15763.649999999998</v>
      </c>
      <c r="L49" s="61" t="s">
        <v>220</v>
      </c>
      <c r="M49" s="8"/>
    </row>
    <row r="50" spans="1:24" s="11" customFormat="1" ht="263.25" customHeight="1">
      <c r="A50" s="54" t="s">
        <v>175</v>
      </c>
      <c r="B50" s="66" t="s">
        <v>64</v>
      </c>
      <c r="C50" s="25" t="s">
        <v>134</v>
      </c>
      <c r="D50" s="57" t="s">
        <v>38</v>
      </c>
      <c r="E50" s="67">
        <v>702</v>
      </c>
      <c r="F50" s="43" t="s">
        <v>146</v>
      </c>
      <c r="G50" s="22" t="s">
        <v>124</v>
      </c>
      <c r="H50" s="68">
        <f>11097.4+15</f>
        <v>11112.4</v>
      </c>
      <c r="I50" s="68">
        <f>11097.4</f>
        <v>11097.4</v>
      </c>
      <c r="J50" s="68">
        <f>11097.4</f>
        <v>11097.4</v>
      </c>
      <c r="K50" s="60">
        <f t="shared" si="1"/>
        <v>33307.2</v>
      </c>
      <c r="L50" s="42" t="s">
        <v>228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12" s="7" customFormat="1" ht="192" customHeight="1">
      <c r="A51" s="21" t="s">
        <v>176</v>
      </c>
      <c r="B51" s="37" t="s">
        <v>61</v>
      </c>
      <c r="C51" s="25" t="s">
        <v>134</v>
      </c>
      <c r="D51" s="57" t="s">
        <v>38</v>
      </c>
      <c r="E51" s="57" t="s">
        <v>41</v>
      </c>
      <c r="F51" s="22" t="s">
        <v>147</v>
      </c>
      <c r="G51" s="22" t="s">
        <v>26</v>
      </c>
      <c r="H51" s="27">
        <f>18522.12-542.82</f>
        <v>17979.3</v>
      </c>
      <c r="I51" s="27">
        <f>18522.12</f>
        <v>18522.12</v>
      </c>
      <c r="J51" s="27">
        <f>18522.12</f>
        <v>18522.12</v>
      </c>
      <c r="K51" s="60">
        <f t="shared" si="1"/>
        <v>55023.53999999999</v>
      </c>
      <c r="L51" s="23" t="s">
        <v>48</v>
      </c>
    </row>
    <row r="52" spans="1:12" s="7" customFormat="1" ht="192" customHeight="1">
      <c r="A52" s="21" t="s">
        <v>158</v>
      </c>
      <c r="B52" s="37" t="s">
        <v>61</v>
      </c>
      <c r="C52" s="25" t="s">
        <v>134</v>
      </c>
      <c r="D52" s="57" t="s">
        <v>38</v>
      </c>
      <c r="E52" s="57" t="s">
        <v>41</v>
      </c>
      <c r="F52" s="22" t="s">
        <v>157</v>
      </c>
      <c r="G52" s="22" t="s">
        <v>26</v>
      </c>
      <c r="H52" s="27">
        <v>0</v>
      </c>
      <c r="I52" s="27">
        <v>0</v>
      </c>
      <c r="J52" s="27">
        <v>0</v>
      </c>
      <c r="K52" s="60">
        <f t="shared" si="1"/>
        <v>0</v>
      </c>
      <c r="L52" s="23" t="s">
        <v>48</v>
      </c>
    </row>
    <row r="53" spans="1:12" s="7" customFormat="1" ht="213.75" customHeight="1">
      <c r="A53" s="21" t="s">
        <v>159</v>
      </c>
      <c r="B53" s="36" t="s">
        <v>65</v>
      </c>
      <c r="C53" s="25" t="s">
        <v>134</v>
      </c>
      <c r="D53" s="57" t="s">
        <v>38</v>
      </c>
      <c r="E53" s="57" t="s">
        <v>41</v>
      </c>
      <c r="F53" s="22" t="s">
        <v>46</v>
      </c>
      <c r="G53" s="22" t="s">
        <v>26</v>
      </c>
      <c r="H53" s="27">
        <v>7866.61</v>
      </c>
      <c r="I53" s="69">
        <v>0</v>
      </c>
      <c r="J53" s="69">
        <v>0</v>
      </c>
      <c r="K53" s="60">
        <f t="shared" si="1"/>
        <v>7866.61</v>
      </c>
      <c r="L53" s="23" t="s">
        <v>48</v>
      </c>
    </row>
    <row r="54" spans="1:12" s="7" customFormat="1" ht="105" customHeight="1">
      <c r="A54" s="21" t="s">
        <v>160</v>
      </c>
      <c r="B54" s="36" t="s">
        <v>243</v>
      </c>
      <c r="C54" s="25" t="s">
        <v>134</v>
      </c>
      <c r="D54" s="21" t="s">
        <v>38</v>
      </c>
      <c r="E54" s="21" t="s">
        <v>39</v>
      </c>
      <c r="F54" s="22" t="s">
        <v>238</v>
      </c>
      <c r="G54" s="22" t="s">
        <v>26</v>
      </c>
      <c r="H54" s="27">
        <v>375.6</v>
      </c>
      <c r="I54" s="27">
        <v>0</v>
      </c>
      <c r="J54" s="27">
        <v>0</v>
      </c>
      <c r="K54" s="28">
        <f>SUM(H54:J54)</f>
        <v>375.6</v>
      </c>
      <c r="L54" s="23"/>
    </row>
    <row r="55" spans="1:12" s="7" customFormat="1" ht="126" customHeight="1">
      <c r="A55" s="21" t="s">
        <v>246</v>
      </c>
      <c r="B55" s="36" t="s">
        <v>243</v>
      </c>
      <c r="C55" s="25" t="s">
        <v>134</v>
      </c>
      <c r="D55" s="21" t="s">
        <v>38</v>
      </c>
      <c r="E55" s="21" t="s">
        <v>39</v>
      </c>
      <c r="F55" s="22" t="s">
        <v>239</v>
      </c>
      <c r="G55" s="22" t="s">
        <v>26</v>
      </c>
      <c r="H55" s="27">
        <v>160.97</v>
      </c>
      <c r="I55" s="27">
        <v>0</v>
      </c>
      <c r="J55" s="27">
        <v>0</v>
      </c>
      <c r="K55" s="28">
        <f>SUM(H55:J55)</f>
        <v>160.97</v>
      </c>
      <c r="L55" s="23"/>
    </row>
    <row r="56" spans="1:12" s="7" customFormat="1" ht="213.75" customHeight="1">
      <c r="A56" s="21" t="s">
        <v>161</v>
      </c>
      <c r="B56" s="36" t="s">
        <v>65</v>
      </c>
      <c r="C56" s="25" t="s">
        <v>134</v>
      </c>
      <c r="D56" s="57" t="s">
        <v>38</v>
      </c>
      <c r="E56" s="57" t="s">
        <v>41</v>
      </c>
      <c r="F56" s="22" t="s">
        <v>235</v>
      </c>
      <c r="G56" s="22" t="s">
        <v>26</v>
      </c>
      <c r="H56" s="27">
        <v>888.63</v>
      </c>
      <c r="I56" s="69">
        <v>0</v>
      </c>
      <c r="J56" s="69">
        <v>0</v>
      </c>
      <c r="K56" s="60">
        <f>SUM(H56:J56)</f>
        <v>888.63</v>
      </c>
      <c r="L56" s="23" t="s">
        <v>48</v>
      </c>
    </row>
    <row r="57" spans="1:12" s="7" customFormat="1" ht="213.75" customHeight="1">
      <c r="A57" s="21" t="s">
        <v>177</v>
      </c>
      <c r="B57" s="36" t="s">
        <v>65</v>
      </c>
      <c r="C57" s="25" t="s">
        <v>134</v>
      </c>
      <c r="D57" s="57" t="s">
        <v>38</v>
      </c>
      <c r="E57" s="57" t="s">
        <v>41</v>
      </c>
      <c r="F57" s="22" t="s">
        <v>213</v>
      </c>
      <c r="G57" s="22" t="s">
        <v>26</v>
      </c>
      <c r="H57" s="27">
        <f>4608</f>
        <v>4608</v>
      </c>
      <c r="I57" s="69">
        <f>4608</f>
        <v>4608</v>
      </c>
      <c r="J57" s="69">
        <f>4608</f>
        <v>4608</v>
      </c>
      <c r="K57" s="60">
        <f t="shared" si="1"/>
        <v>13824</v>
      </c>
      <c r="L57" s="23" t="s">
        <v>48</v>
      </c>
    </row>
    <row r="58" spans="1:12" s="3" customFormat="1" ht="128.25" customHeight="1">
      <c r="A58" s="21" t="s">
        <v>178</v>
      </c>
      <c r="B58" s="22" t="s">
        <v>247</v>
      </c>
      <c r="C58" s="25" t="s">
        <v>134</v>
      </c>
      <c r="D58" s="22"/>
      <c r="E58" s="22"/>
      <c r="F58" s="22"/>
      <c r="G58" s="22"/>
      <c r="H58" s="27">
        <f>17908.91+0.1+695.62+38+1068.82+479.47-235.22+198.63</f>
        <v>20154.329999999998</v>
      </c>
      <c r="I58" s="69">
        <v>18604.63</v>
      </c>
      <c r="J58" s="69">
        <v>18604.63</v>
      </c>
      <c r="K58" s="60">
        <f t="shared" si="1"/>
        <v>57363.59</v>
      </c>
      <c r="L58" s="23"/>
    </row>
    <row r="59" spans="1:12" s="7" customFormat="1" ht="373.5" customHeight="1">
      <c r="A59" s="39" t="s">
        <v>203</v>
      </c>
      <c r="B59" s="70" t="s">
        <v>207</v>
      </c>
      <c r="C59" s="25" t="s">
        <v>134</v>
      </c>
      <c r="D59" s="57" t="s">
        <v>38</v>
      </c>
      <c r="E59" s="43" t="s">
        <v>208</v>
      </c>
      <c r="F59" s="43" t="s">
        <v>52</v>
      </c>
      <c r="G59" s="22" t="s">
        <v>51</v>
      </c>
      <c r="H59" s="59">
        <v>0</v>
      </c>
      <c r="I59" s="59">
        <v>0</v>
      </c>
      <c r="J59" s="59">
        <v>0</v>
      </c>
      <c r="K59" s="60">
        <f t="shared" si="1"/>
        <v>0</v>
      </c>
      <c r="L59" s="61" t="s">
        <v>229</v>
      </c>
    </row>
    <row r="60" spans="1:12" s="7" customFormat="1" ht="276.75" customHeight="1">
      <c r="A60" s="39" t="s">
        <v>210</v>
      </c>
      <c r="B60" s="70" t="s">
        <v>66</v>
      </c>
      <c r="C60" s="25" t="s">
        <v>134</v>
      </c>
      <c r="D60" s="57" t="s">
        <v>38</v>
      </c>
      <c r="E60" s="43" t="s">
        <v>201</v>
      </c>
      <c r="F60" s="43" t="s">
        <v>50</v>
      </c>
      <c r="G60" s="22" t="s">
        <v>51</v>
      </c>
      <c r="H60" s="59">
        <v>0</v>
      </c>
      <c r="I60" s="59">
        <v>0</v>
      </c>
      <c r="J60" s="59">
        <v>0</v>
      </c>
      <c r="K60" s="60">
        <f t="shared" si="1"/>
        <v>0</v>
      </c>
      <c r="L60" s="61" t="s">
        <v>221</v>
      </c>
    </row>
    <row r="61" spans="1:12" s="7" customFormat="1" ht="369.75" customHeight="1">
      <c r="A61" s="54" t="s">
        <v>214</v>
      </c>
      <c r="B61" s="24" t="s">
        <v>205</v>
      </c>
      <c r="C61" s="25" t="s">
        <v>134</v>
      </c>
      <c r="D61" s="21" t="s">
        <v>38</v>
      </c>
      <c r="E61" s="49" t="s">
        <v>200</v>
      </c>
      <c r="F61" s="49" t="s">
        <v>204</v>
      </c>
      <c r="G61" s="22" t="s">
        <v>26</v>
      </c>
      <c r="H61" s="55"/>
      <c r="I61" s="71"/>
      <c r="J61" s="71"/>
      <c r="K61" s="60">
        <f t="shared" si="1"/>
        <v>0</v>
      </c>
      <c r="L61" s="61" t="s">
        <v>229</v>
      </c>
    </row>
    <row r="62" spans="1:12" s="7" customFormat="1" ht="245.25" customHeight="1">
      <c r="A62" s="54" t="s">
        <v>248</v>
      </c>
      <c r="B62" s="24" t="s">
        <v>206</v>
      </c>
      <c r="C62" s="25" t="s">
        <v>134</v>
      </c>
      <c r="D62" s="21" t="s">
        <v>38</v>
      </c>
      <c r="E62" s="49" t="s">
        <v>200</v>
      </c>
      <c r="F62" s="49" t="s">
        <v>222</v>
      </c>
      <c r="G62" s="22" t="s">
        <v>26</v>
      </c>
      <c r="H62" s="55">
        <v>10</v>
      </c>
      <c r="I62" s="71">
        <v>10</v>
      </c>
      <c r="J62" s="71">
        <v>10</v>
      </c>
      <c r="K62" s="60">
        <f t="shared" si="1"/>
        <v>30</v>
      </c>
      <c r="L62" s="43"/>
    </row>
    <row r="63" spans="1:12" s="7" customFormat="1" ht="204.75" customHeight="1">
      <c r="A63" s="54" t="s">
        <v>249</v>
      </c>
      <c r="B63" s="72" t="s">
        <v>69</v>
      </c>
      <c r="C63" s="25" t="s">
        <v>134</v>
      </c>
      <c r="D63" s="21" t="s">
        <v>38</v>
      </c>
      <c r="E63" s="49" t="s">
        <v>70</v>
      </c>
      <c r="F63" s="49" t="s">
        <v>71</v>
      </c>
      <c r="G63" s="22" t="s">
        <v>26</v>
      </c>
      <c r="H63" s="55"/>
      <c r="I63" s="71"/>
      <c r="J63" s="71"/>
      <c r="K63" s="60">
        <f t="shared" si="1"/>
        <v>0</v>
      </c>
      <c r="L63" s="43"/>
    </row>
    <row r="64" spans="1:12" ht="18.75" customHeight="1">
      <c r="A64" s="117" t="s">
        <v>15</v>
      </c>
      <c r="B64" s="118"/>
      <c r="C64" s="73"/>
      <c r="D64" s="73"/>
      <c r="E64" s="73"/>
      <c r="F64" s="73"/>
      <c r="G64" s="74"/>
      <c r="H64" s="75">
        <f>SUM(H44:H63)</f>
        <v>325754.74</v>
      </c>
      <c r="I64" s="75">
        <f>SUM(I44:I63)</f>
        <v>313043.25</v>
      </c>
      <c r="J64" s="75">
        <f>SUM(J44:J63)</f>
        <v>313043.25</v>
      </c>
      <c r="K64" s="75">
        <f>SUM(K44:K63)</f>
        <v>951841.2399999999</v>
      </c>
      <c r="L64" s="75">
        <f>SUM(L44:L60)</f>
        <v>0</v>
      </c>
    </row>
    <row r="65" spans="1:12" ht="42" customHeight="1">
      <c r="A65" s="119" t="s">
        <v>23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1"/>
    </row>
    <row r="66" spans="1:13" s="9" customFormat="1" ht="166.5" customHeight="1">
      <c r="A66" s="39" t="s">
        <v>24</v>
      </c>
      <c r="B66" s="76" t="s">
        <v>57</v>
      </c>
      <c r="C66" s="25" t="s">
        <v>134</v>
      </c>
      <c r="D66" s="57" t="s">
        <v>38</v>
      </c>
      <c r="E66" s="58" t="s">
        <v>182</v>
      </c>
      <c r="F66" s="58" t="s">
        <v>181</v>
      </c>
      <c r="G66" s="22" t="s">
        <v>26</v>
      </c>
      <c r="H66" s="77">
        <f>9530.3</f>
        <v>9530.3</v>
      </c>
      <c r="I66" s="77">
        <f>9530.3</f>
        <v>9530.3</v>
      </c>
      <c r="J66" s="77">
        <f>9530.3</f>
        <v>9530.3</v>
      </c>
      <c r="K66" s="78">
        <f aca="true" t="shared" si="2" ref="K66:K82">SUM(H66:J66)</f>
        <v>28590.899999999998</v>
      </c>
      <c r="L66" s="79" t="s">
        <v>133</v>
      </c>
      <c r="M66" s="8"/>
    </row>
    <row r="67" spans="1:13" s="9" customFormat="1" ht="166.5" customHeight="1">
      <c r="A67" s="39" t="s">
        <v>99</v>
      </c>
      <c r="B67" s="64" t="s">
        <v>163</v>
      </c>
      <c r="C67" s="25" t="s">
        <v>134</v>
      </c>
      <c r="D67" s="57" t="s">
        <v>38</v>
      </c>
      <c r="E67" s="58" t="s">
        <v>182</v>
      </c>
      <c r="F67" s="58" t="s">
        <v>173</v>
      </c>
      <c r="G67" s="22" t="s">
        <v>179</v>
      </c>
      <c r="H67" s="77"/>
      <c r="I67" s="77"/>
      <c r="J67" s="77"/>
      <c r="K67" s="78">
        <f t="shared" si="2"/>
        <v>0</v>
      </c>
      <c r="L67" s="79" t="s">
        <v>133</v>
      </c>
      <c r="M67" s="8"/>
    </row>
    <row r="68" spans="1:13" s="9" customFormat="1" ht="166.5" customHeight="1">
      <c r="A68" s="39" t="s">
        <v>230</v>
      </c>
      <c r="B68" s="35"/>
      <c r="C68" s="25" t="s">
        <v>134</v>
      </c>
      <c r="D68" s="57" t="s">
        <v>38</v>
      </c>
      <c r="E68" s="58" t="s">
        <v>112</v>
      </c>
      <c r="F68" s="58" t="s">
        <v>180</v>
      </c>
      <c r="G68" s="22" t="s">
        <v>26</v>
      </c>
      <c r="H68" s="77">
        <f>23.8</f>
        <v>23.8</v>
      </c>
      <c r="I68" s="77">
        <f>23.8</f>
        <v>23.8</v>
      </c>
      <c r="J68" s="77">
        <f>23.8</f>
        <v>23.8</v>
      </c>
      <c r="K68" s="78">
        <f t="shared" si="2"/>
        <v>71.4</v>
      </c>
      <c r="L68" s="79" t="s">
        <v>133</v>
      </c>
      <c r="M68" s="8"/>
    </row>
    <row r="69" spans="1:13" s="9" customFormat="1" ht="166.5" customHeight="1">
      <c r="A69" s="39" t="s">
        <v>184</v>
      </c>
      <c r="B69" s="76" t="s">
        <v>57</v>
      </c>
      <c r="C69" s="25" t="s">
        <v>134</v>
      </c>
      <c r="D69" s="57" t="s">
        <v>38</v>
      </c>
      <c r="E69" s="58" t="s">
        <v>112</v>
      </c>
      <c r="F69" s="58" t="s">
        <v>155</v>
      </c>
      <c r="G69" s="22" t="s">
        <v>26</v>
      </c>
      <c r="H69" s="77">
        <f>10744.85</f>
        <v>10744.85</v>
      </c>
      <c r="I69" s="77">
        <f>10744.85</f>
        <v>10744.85</v>
      </c>
      <c r="J69" s="77">
        <f>10744.85</f>
        <v>10744.85</v>
      </c>
      <c r="K69" s="78">
        <f t="shared" si="2"/>
        <v>32234.550000000003</v>
      </c>
      <c r="L69" s="79" t="s">
        <v>133</v>
      </c>
      <c r="M69" s="8"/>
    </row>
    <row r="70" spans="1:13" s="9" customFormat="1" ht="166.5" customHeight="1">
      <c r="A70" s="39" t="s">
        <v>185</v>
      </c>
      <c r="B70" s="64" t="s">
        <v>163</v>
      </c>
      <c r="C70" s="25" t="s">
        <v>134</v>
      </c>
      <c r="D70" s="57" t="s">
        <v>38</v>
      </c>
      <c r="E70" s="58" t="s">
        <v>182</v>
      </c>
      <c r="F70" s="58" t="s">
        <v>183</v>
      </c>
      <c r="G70" s="22" t="s">
        <v>179</v>
      </c>
      <c r="H70" s="77"/>
      <c r="I70" s="77"/>
      <c r="J70" s="77"/>
      <c r="K70" s="78">
        <f t="shared" si="2"/>
        <v>0</v>
      </c>
      <c r="L70" s="79" t="s">
        <v>133</v>
      </c>
      <c r="M70" s="8"/>
    </row>
    <row r="71" spans="1:13" s="9" customFormat="1" ht="150" customHeight="1">
      <c r="A71" s="39" t="s">
        <v>186</v>
      </c>
      <c r="B71" s="64" t="s">
        <v>60</v>
      </c>
      <c r="C71" s="25" t="s">
        <v>134</v>
      </c>
      <c r="D71" s="39" t="s">
        <v>38</v>
      </c>
      <c r="E71" s="80" t="s">
        <v>116</v>
      </c>
      <c r="F71" s="80" t="s">
        <v>148</v>
      </c>
      <c r="G71" s="22" t="s">
        <v>26</v>
      </c>
      <c r="H71" s="77">
        <f>3420.6+29.68-2333.88</f>
        <v>1116.3999999999996</v>
      </c>
      <c r="I71" s="77">
        <f>3420.6+29.68-2333.88</f>
        <v>1116.3999999999996</v>
      </c>
      <c r="J71" s="77">
        <f>3420.6+29.68-2333.88</f>
        <v>1116.3999999999996</v>
      </c>
      <c r="K71" s="78">
        <f t="shared" si="2"/>
        <v>3349.199999999999</v>
      </c>
      <c r="L71" s="79" t="s">
        <v>133</v>
      </c>
      <c r="M71" s="8"/>
    </row>
    <row r="72" spans="1:13" s="9" customFormat="1" ht="150" customHeight="1">
      <c r="A72" s="39" t="s">
        <v>187</v>
      </c>
      <c r="B72" s="35" t="s">
        <v>60</v>
      </c>
      <c r="C72" s="25" t="s">
        <v>134</v>
      </c>
      <c r="D72" s="39" t="s">
        <v>38</v>
      </c>
      <c r="E72" s="80" t="s">
        <v>116</v>
      </c>
      <c r="F72" s="80" t="s">
        <v>156</v>
      </c>
      <c r="G72" s="22" t="s">
        <v>26</v>
      </c>
      <c r="H72" s="77">
        <f>2333.88</f>
        <v>2333.88</v>
      </c>
      <c r="I72" s="77">
        <f>2333.88</f>
        <v>2333.88</v>
      </c>
      <c r="J72" s="77">
        <f>2333.88</f>
        <v>2333.88</v>
      </c>
      <c r="K72" s="78">
        <f t="shared" si="2"/>
        <v>7001.64</v>
      </c>
      <c r="L72" s="79" t="s">
        <v>133</v>
      </c>
      <c r="M72" s="8"/>
    </row>
    <row r="73" spans="1:12" s="7" customFormat="1" ht="202.5" customHeight="1">
      <c r="A73" s="39" t="s">
        <v>188</v>
      </c>
      <c r="B73" s="36" t="s">
        <v>61</v>
      </c>
      <c r="C73" s="25" t="s">
        <v>134</v>
      </c>
      <c r="D73" s="39" t="s">
        <v>38</v>
      </c>
      <c r="E73" s="80" t="s">
        <v>113</v>
      </c>
      <c r="F73" s="22" t="s">
        <v>149</v>
      </c>
      <c r="G73" s="22" t="s">
        <v>26</v>
      </c>
      <c r="H73" s="27">
        <f>2484.88+588.5+1647.2-123.68</f>
        <v>4596.9</v>
      </c>
      <c r="I73" s="27">
        <f>2484.88+588.5+1647.2</f>
        <v>4720.58</v>
      </c>
      <c r="J73" s="27">
        <f>4720.58</f>
        <v>4720.58</v>
      </c>
      <c r="K73" s="78">
        <f t="shared" si="2"/>
        <v>14038.06</v>
      </c>
      <c r="L73" s="23" t="s">
        <v>49</v>
      </c>
    </row>
    <row r="74" spans="1:12" s="7" customFormat="1" ht="105" customHeight="1">
      <c r="A74" s="21" t="s">
        <v>189</v>
      </c>
      <c r="B74" s="36" t="s">
        <v>243</v>
      </c>
      <c r="C74" s="25" t="s">
        <v>134</v>
      </c>
      <c r="D74" s="21" t="s">
        <v>38</v>
      </c>
      <c r="E74" s="21" t="s">
        <v>39</v>
      </c>
      <c r="F74" s="22" t="s">
        <v>238</v>
      </c>
      <c r="G74" s="22" t="s">
        <v>26</v>
      </c>
      <c r="H74" s="27">
        <v>153.87</v>
      </c>
      <c r="I74" s="27">
        <v>0</v>
      </c>
      <c r="J74" s="27">
        <v>0</v>
      </c>
      <c r="K74" s="28">
        <f>SUM(H74:J74)</f>
        <v>153.87</v>
      </c>
      <c r="L74" s="23"/>
    </row>
    <row r="75" spans="1:12" s="7" customFormat="1" ht="126" customHeight="1">
      <c r="A75" s="21" t="s">
        <v>190</v>
      </c>
      <c r="B75" s="36" t="s">
        <v>243</v>
      </c>
      <c r="C75" s="25" t="s">
        <v>134</v>
      </c>
      <c r="D75" s="21" t="s">
        <v>38</v>
      </c>
      <c r="E75" s="21" t="s">
        <v>39</v>
      </c>
      <c r="F75" s="22" t="s">
        <v>239</v>
      </c>
      <c r="G75" s="22" t="s">
        <v>26</v>
      </c>
      <c r="H75" s="27">
        <v>65.95</v>
      </c>
      <c r="I75" s="27">
        <v>0</v>
      </c>
      <c r="J75" s="27">
        <v>0</v>
      </c>
      <c r="K75" s="28">
        <f>SUM(H75:J75)</f>
        <v>65.95</v>
      </c>
      <c r="L75" s="23"/>
    </row>
    <row r="76" spans="1:12" s="7" customFormat="1" ht="214.5" customHeight="1">
      <c r="A76" s="39" t="s">
        <v>191</v>
      </c>
      <c r="B76" s="36" t="s">
        <v>65</v>
      </c>
      <c r="C76" s="25" t="s">
        <v>134</v>
      </c>
      <c r="D76" s="39" t="s">
        <v>38</v>
      </c>
      <c r="E76" s="80" t="s">
        <v>114</v>
      </c>
      <c r="F76" s="22" t="s">
        <v>47</v>
      </c>
      <c r="G76" s="22" t="s">
        <v>26</v>
      </c>
      <c r="H76" s="27">
        <f>1807.21</f>
        <v>1807.21</v>
      </c>
      <c r="I76" s="69">
        <v>0</v>
      </c>
      <c r="J76" s="69">
        <v>0</v>
      </c>
      <c r="K76" s="78">
        <f t="shared" si="2"/>
        <v>1807.21</v>
      </c>
      <c r="L76" s="23" t="s">
        <v>49</v>
      </c>
    </row>
    <row r="77" spans="1:12" s="7" customFormat="1" ht="214.5" customHeight="1">
      <c r="A77" s="39" t="s">
        <v>192</v>
      </c>
      <c r="B77" s="36" t="s">
        <v>65</v>
      </c>
      <c r="C77" s="25" t="s">
        <v>134</v>
      </c>
      <c r="D77" s="39" t="s">
        <v>38</v>
      </c>
      <c r="E77" s="80" t="s">
        <v>114</v>
      </c>
      <c r="F77" s="22" t="s">
        <v>236</v>
      </c>
      <c r="G77" s="22" t="s">
        <v>26</v>
      </c>
      <c r="H77" s="27">
        <f>204.17</f>
        <v>204.17</v>
      </c>
      <c r="I77" s="69">
        <v>0</v>
      </c>
      <c r="J77" s="69">
        <v>0</v>
      </c>
      <c r="K77" s="78">
        <f>SUM(H77:J77)</f>
        <v>204.17</v>
      </c>
      <c r="L77" s="23" t="s">
        <v>49</v>
      </c>
    </row>
    <row r="78" spans="1:12" s="7" customFormat="1" ht="214.5" customHeight="1">
      <c r="A78" s="39" t="s">
        <v>193</v>
      </c>
      <c r="B78" s="36" t="s">
        <v>65</v>
      </c>
      <c r="C78" s="25" t="s">
        <v>134</v>
      </c>
      <c r="D78" s="39" t="s">
        <v>38</v>
      </c>
      <c r="E78" s="80" t="s">
        <v>114</v>
      </c>
      <c r="F78" s="22" t="s">
        <v>215</v>
      </c>
      <c r="G78" s="22" t="s">
        <v>26</v>
      </c>
      <c r="H78" s="27">
        <f>652.36+556.51+151.44</f>
        <v>1360.31</v>
      </c>
      <c r="I78" s="69">
        <f>652.36+556.51+151.44</f>
        <v>1360.31</v>
      </c>
      <c r="J78" s="69">
        <f>652.36+556.51+151.44</f>
        <v>1360.31</v>
      </c>
      <c r="K78" s="78">
        <f t="shared" si="2"/>
        <v>4080.93</v>
      </c>
      <c r="L78" s="23" t="s">
        <v>49</v>
      </c>
    </row>
    <row r="79" spans="1:12" s="8" customFormat="1" ht="135" customHeight="1">
      <c r="A79" s="39" t="s">
        <v>231</v>
      </c>
      <c r="B79" s="61" t="s">
        <v>67</v>
      </c>
      <c r="C79" s="25" t="s">
        <v>134</v>
      </c>
      <c r="D79" s="39" t="s">
        <v>38</v>
      </c>
      <c r="E79" s="80" t="s">
        <v>115</v>
      </c>
      <c r="F79" s="22" t="s">
        <v>150</v>
      </c>
      <c r="G79" s="22" t="s">
        <v>26</v>
      </c>
      <c r="H79" s="81">
        <v>0</v>
      </c>
      <c r="I79" s="81">
        <v>0</v>
      </c>
      <c r="J79" s="81">
        <v>0</v>
      </c>
      <c r="K79" s="78">
        <f t="shared" si="2"/>
        <v>0</v>
      </c>
      <c r="L79" s="61" t="s">
        <v>37</v>
      </c>
    </row>
    <row r="80" spans="1:12" ht="231.75" customHeight="1">
      <c r="A80" s="39" t="s">
        <v>250</v>
      </c>
      <c r="B80" s="63" t="s">
        <v>68</v>
      </c>
      <c r="C80" s="25" t="s">
        <v>134</v>
      </c>
      <c r="D80" s="39" t="s">
        <v>38</v>
      </c>
      <c r="E80" s="80" t="s">
        <v>115</v>
      </c>
      <c r="F80" s="26" t="s">
        <v>151</v>
      </c>
      <c r="G80" s="22" t="s">
        <v>26</v>
      </c>
      <c r="H80" s="81">
        <v>1066.2</v>
      </c>
      <c r="I80" s="81">
        <v>1066.2</v>
      </c>
      <c r="J80" s="81">
        <v>1066.2</v>
      </c>
      <c r="K80" s="78">
        <f t="shared" si="2"/>
        <v>3198.6000000000004</v>
      </c>
      <c r="L80" s="61" t="s">
        <v>110</v>
      </c>
    </row>
    <row r="81" spans="1:12" s="8" customFormat="1" ht="126" customHeight="1">
      <c r="A81" s="39" t="s">
        <v>251</v>
      </c>
      <c r="B81" s="63" t="s">
        <v>127</v>
      </c>
      <c r="C81" s="25" t="s">
        <v>134</v>
      </c>
      <c r="D81" s="39" t="s">
        <v>38</v>
      </c>
      <c r="E81" s="80" t="s">
        <v>115</v>
      </c>
      <c r="F81" s="26" t="s">
        <v>138</v>
      </c>
      <c r="G81" s="22" t="s">
        <v>26</v>
      </c>
      <c r="H81" s="81">
        <f>859.3</f>
        <v>859.3</v>
      </c>
      <c r="I81" s="81">
        <v>0</v>
      </c>
      <c r="J81" s="81">
        <v>0</v>
      </c>
      <c r="K81" s="78">
        <f t="shared" si="2"/>
        <v>859.3</v>
      </c>
      <c r="L81" s="61" t="s">
        <v>137</v>
      </c>
    </row>
    <row r="82" spans="1:12" ht="78" customHeight="1">
      <c r="A82" s="39" t="s">
        <v>252</v>
      </c>
      <c r="B82" s="61" t="s">
        <v>253</v>
      </c>
      <c r="C82" s="25" t="s">
        <v>134</v>
      </c>
      <c r="D82" s="39" t="s">
        <v>38</v>
      </c>
      <c r="E82" s="39"/>
      <c r="F82" s="82"/>
      <c r="G82" s="83"/>
      <c r="H82" s="81">
        <f>1505.59+600-246.68+557.35</f>
        <v>2416.26</v>
      </c>
      <c r="I82" s="81">
        <v>1505.59</v>
      </c>
      <c r="J82" s="81">
        <v>1505.59</v>
      </c>
      <c r="K82" s="78">
        <f t="shared" si="2"/>
        <v>5427.4400000000005</v>
      </c>
      <c r="L82" s="61"/>
    </row>
    <row r="83" spans="1:12" ht="15.75">
      <c r="A83" s="84"/>
      <c r="B83" s="85" t="s">
        <v>28</v>
      </c>
      <c r="C83" s="85"/>
      <c r="D83" s="86"/>
      <c r="E83" s="86"/>
      <c r="F83" s="86"/>
      <c r="G83" s="86"/>
      <c r="H83" s="87">
        <f>SUM(H66:H82)</f>
        <v>36279.4</v>
      </c>
      <c r="I83" s="87">
        <f>SUM(I66:I82)</f>
        <v>32401.91</v>
      </c>
      <c r="J83" s="87">
        <f>SUM(J66:J82)</f>
        <v>32401.91</v>
      </c>
      <c r="K83" s="87">
        <f>SUM(K66:K82)</f>
        <v>101083.22</v>
      </c>
      <c r="L83" s="85"/>
    </row>
    <row r="84" spans="1:13" ht="45" customHeight="1">
      <c r="A84" s="102" t="s">
        <v>33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4"/>
      <c r="M84" s="6"/>
    </row>
    <row r="85" spans="1:12" s="8" customFormat="1" ht="150.75" customHeight="1">
      <c r="A85" s="39" t="s">
        <v>100</v>
      </c>
      <c r="B85" s="42" t="s">
        <v>120</v>
      </c>
      <c r="C85" s="25" t="s">
        <v>134</v>
      </c>
      <c r="D85" s="57" t="s">
        <v>38</v>
      </c>
      <c r="E85" s="57" t="s">
        <v>41</v>
      </c>
      <c r="F85" s="43" t="s">
        <v>152</v>
      </c>
      <c r="G85" s="22" t="s">
        <v>26</v>
      </c>
      <c r="H85" s="27">
        <v>1200</v>
      </c>
      <c r="I85" s="29">
        <v>1200</v>
      </c>
      <c r="J85" s="29">
        <v>1200</v>
      </c>
      <c r="K85" s="88">
        <f>SUM(H85:J85)</f>
        <v>3600</v>
      </c>
      <c r="L85" s="64" t="s">
        <v>254</v>
      </c>
    </row>
    <row r="86" spans="1:12" s="8" customFormat="1" ht="150" customHeight="1">
      <c r="A86" s="39" t="s">
        <v>101</v>
      </c>
      <c r="B86" s="42" t="s">
        <v>123</v>
      </c>
      <c r="C86" s="25" t="s">
        <v>134</v>
      </c>
      <c r="D86" s="57" t="s">
        <v>38</v>
      </c>
      <c r="E86" s="58" t="s">
        <v>209</v>
      </c>
      <c r="F86" s="43" t="s">
        <v>153</v>
      </c>
      <c r="G86" s="22" t="s">
        <v>26</v>
      </c>
      <c r="H86" s="27">
        <v>2102.9</v>
      </c>
      <c r="I86" s="27">
        <f>2102.9</f>
        <v>2102.9</v>
      </c>
      <c r="J86" s="27">
        <f>2102.9</f>
        <v>2102.9</v>
      </c>
      <c r="K86" s="88">
        <f>SUM(H86:J86)</f>
        <v>6308.700000000001</v>
      </c>
      <c r="L86" s="64" t="s">
        <v>255</v>
      </c>
    </row>
    <row r="87" spans="1:12" s="8" customFormat="1" ht="246" customHeight="1">
      <c r="A87" s="39" t="s">
        <v>216</v>
      </c>
      <c r="B87" s="65" t="s">
        <v>75</v>
      </c>
      <c r="C87" s="25" t="s">
        <v>134</v>
      </c>
      <c r="D87" s="57" t="s">
        <v>38</v>
      </c>
      <c r="E87" s="57" t="s">
        <v>41</v>
      </c>
      <c r="F87" s="43" t="s">
        <v>136</v>
      </c>
      <c r="G87" s="22" t="s">
        <v>26</v>
      </c>
      <c r="H87" s="44">
        <f>90.3-15.11</f>
        <v>75.19</v>
      </c>
      <c r="I87" s="89">
        <v>90.3</v>
      </c>
      <c r="J87" s="89">
        <v>90.3</v>
      </c>
      <c r="K87" s="88">
        <f>SUM(H87:J87)</f>
        <v>255.79000000000002</v>
      </c>
      <c r="L87" s="64" t="s">
        <v>232</v>
      </c>
    </row>
    <row r="88" spans="1:12" s="8" customFormat="1" ht="241.5" customHeight="1">
      <c r="A88" s="39" t="s">
        <v>217</v>
      </c>
      <c r="B88" s="42" t="s">
        <v>196</v>
      </c>
      <c r="C88" s="25" t="s">
        <v>134</v>
      </c>
      <c r="D88" s="57" t="s">
        <v>38</v>
      </c>
      <c r="E88" s="57" t="s">
        <v>41</v>
      </c>
      <c r="F88" s="43" t="s">
        <v>154</v>
      </c>
      <c r="G88" s="22" t="s">
        <v>26</v>
      </c>
      <c r="H88" s="27"/>
      <c r="I88" s="29"/>
      <c r="J88" s="29"/>
      <c r="K88" s="88">
        <f>SUM(H88:J88)</f>
        <v>0</v>
      </c>
      <c r="L88" s="42" t="s">
        <v>53</v>
      </c>
    </row>
    <row r="89" spans="1:12" s="8" customFormat="1" ht="246" customHeight="1">
      <c r="A89" s="39" t="s">
        <v>198</v>
      </c>
      <c r="B89" s="42" t="s">
        <v>197</v>
      </c>
      <c r="C89" s="25" t="s">
        <v>134</v>
      </c>
      <c r="D89" s="57" t="s">
        <v>38</v>
      </c>
      <c r="E89" s="57" t="s">
        <v>41</v>
      </c>
      <c r="F89" s="43" t="s">
        <v>199</v>
      </c>
      <c r="G89" s="22" t="s">
        <v>26</v>
      </c>
      <c r="H89" s="27">
        <v>15.11</v>
      </c>
      <c r="I89" s="29"/>
      <c r="J89" s="29"/>
      <c r="K89" s="88">
        <f>SUM(H89:J89)</f>
        <v>15.11</v>
      </c>
      <c r="L89" s="42" t="s">
        <v>53</v>
      </c>
    </row>
    <row r="90" spans="1:12" ht="15.75">
      <c r="A90" s="85"/>
      <c r="B90" s="85" t="s">
        <v>42</v>
      </c>
      <c r="C90" s="85"/>
      <c r="D90" s="85"/>
      <c r="E90" s="85"/>
      <c r="F90" s="85"/>
      <c r="G90" s="85"/>
      <c r="H90" s="90">
        <f>SUM(H85:H89)</f>
        <v>3393.2000000000003</v>
      </c>
      <c r="I90" s="90">
        <f>SUM(I85:I89)</f>
        <v>3393.2000000000003</v>
      </c>
      <c r="J90" s="90">
        <f>SUM(J85:J89)</f>
        <v>3393.2000000000003</v>
      </c>
      <c r="K90" s="90">
        <f>SUM(K85:K89)</f>
        <v>10179.600000000002</v>
      </c>
      <c r="L90" s="90">
        <f>SUM(L85:L89)</f>
        <v>0</v>
      </c>
    </row>
    <row r="91" spans="1:13" ht="60.75" customHeight="1">
      <c r="A91" s="102" t="s">
        <v>256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4"/>
      <c r="M91" s="6"/>
    </row>
    <row r="92" spans="1:12" ht="115.5" customHeight="1">
      <c r="A92" s="91" t="s">
        <v>102</v>
      </c>
      <c r="B92" s="92" t="s">
        <v>29</v>
      </c>
      <c r="C92" s="25" t="s">
        <v>134</v>
      </c>
      <c r="D92" s="57" t="s">
        <v>38</v>
      </c>
      <c r="E92" s="57" t="s">
        <v>41</v>
      </c>
      <c r="F92" s="93" t="s">
        <v>130</v>
      </c>
      <c r="G92" s="22" t="s">
        <v>26</v>
      </c>
      <c r="H92" s="44"/>
      <c r="I92" s="44"/>
      <c r="J92" s="44"/>
      <c r="K92" s="45">
        <f>SUM(H92:J92)</f>
        <v>0</v>
      </c>
      <c r="L92" s="92" t="s">
        <v>103</v>
      </c>
    </row>
    <row r="93" spans="1:12" ht="114.75" customHeight="1">
      <c r="A93" s="91" t="s">
        <v>106</v>
      </c>
      <c r="B93" s="64" t="s">
        <v>257</v>
      </c>
      <c r="C93" s="25" t="s">
        <v>134</v>
      </c>
      <c r="D93" s="57" t="s">
        <v>38</v>
      </c>
      <c r="E93" s="57" t="s">
        <v>41</v>
      </c>
      <c r="F93" s="93" t="s">
        <v>131</v>
      </c>
      <c r="G93" s="67"/>
      <c r="H93" s="27"/>
      <c r="I93" s="27"/>
      <c r="J93" s="27"/>
      <c r="K93" s="45">
        <f>SUM(H93:J93)</f>
        <v>0</v>
      </c>
      <c r="L93" s="64" t="s">
        <v>104</v>
      </c>
    </row>
    <row r="94" spans="1:12" s="8" customFormat="1" ht="98.25" customHeight="1">
      <c r="A94" s="77" t="s">
        <v>105</v>
      </c>
      <c r="B94" s="61" t="s">
        <v>43</v>
      </c>
      <c r="C94" s="25" t="s">
        <v>134</v>
      </c>
      <c r="D94" s="57" t="s">
        <v>38</v>
      </c>
      <c r="E94" s="57" t="s">
        <v>41</v>
      </c>
      <c r="F94" s="93" t="s">
        <v>132</v>
      </c>
      <c r="G94" s="22" t="s">
        <v>26</v>
      </c>
      <c r="H94" s="69"/>
      <c r="I94" s="69"/>
      <c r="J94" s="69"/>
      <c r="K94" s="45">
        <f>SUM(H94:J94)</f>
        <v>0</v>
      </c>
      <c r="L94" s="79" t="s">
        <v>109</v>
      </c>
    </row>
    <row r="95" spans="1:12" ht="15.75">
      <c r="A95" s="85"/>
      <c r="B95" s="85" t="s">
        <v>35</v>
      </c>
      <c r="C95" s="85"/>
      <c r="D95" s="85"/>
      <c r="E95" s="85"/>
      <c r="F95" s="85"/>
      <c r="G95" s="85"/>
      <c r="H95" s="90">
        <f>SUM(H92:H94)</f>
        <v>0</v>
      </c>
      <c r="I95" s="90">
        <f>SUM(I92:I94)</f>
        <v>0</v>
      </c>
      <c r="J95" s="90">
        <f>SUM(J92:J94)</f>
        <v>0</v>
      </c>
      <c r="K95" s="90">
        <f>SUM(K92:K94)</f>
        <v>0</v>
      </c>
      <c r="L95" s="85"/>
    </row>
    <row r="96" spans="1:13" ht="33.75" customHeight="1">
      <c r="A96" s="102" t="s">
        <v>111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4"/>
      <c r="M96" s="6"/>
    </row>
    <row r="97" spans="1:12" ht="104.25" customHeight="1">
      <c r="A97" s="94" t="s">
        <v>107</v>
      </c>
      <c r="B97" s="92" t="s">
        <v>30</v>
      </c>
      <c r="C97" s="25" t="s">
        <v>134</v>
      </c>
      <c r="D97" s="39" t="s">
        <v>38</v>
      </c>
      <c r="E97" s="39" t="s">
        <v>41</v>
      </c>
      <c r="F97" s="54" t="s">
        <v>36</v>
      </c>
      <c r="G97" s="22" t="s">
        <v>26</v>
      </c>
      <c r="H97" s="27">
        <v>0</v>
      </c>
      <c r="I97" s="27">
        <v>0</v>
      </c>
      <c r="J97" s="27"/>
      <c r="K97" s="28">
        <f>SUM(H97:J97)</f>
        <v>0</v>
      </c>
      <c r="L97" s="92" t="s">
        <v>31</v>
      </c>
    </row>
    <row r="98" spans="1:12" ht="91.5" customHeight="1">
      <c r="A98" s="95" t="s">
        <v>108</v>
      </c>
      <c r="B98" s="64" t="s">
        <v>32</v>
      </c>
      <c r="C98" s="25" t="s">
        <v>134</v>
      </c>
      <c r="D98" s="39" t="s">
        <v>38</v>
      </c>
      <c r="E98" s="95"/>
      <c r="F98" s="95"/>
      <c r="G98" s="95" t="s">
        <v>0</v>
      </c>
      <c r="H98" s="96"/>
      <c r="I98" s="96"/>
      <c r="J98" s="96"/>
      <c r="K98" s="28">
        <f>SUM(H98:J98)</f>
        <v>0</v>
      </c>
      <c r="L98" s="64" t="s">
        <v>258</v>
      </c>
    </row>
    <row r="99" spans="1:12" ht="15.75">
      <c r="A99" s="74"/>
      <c r="B99" s="97" t="s">
        <v>34</v>
      </c>
      <c r="C99" s="97"/>
      <c r="D99" s="74"/>
      <c r="E99" s="74"/>
      <c r="F99" s="74"/>
      <c r="G99" s="74"/>
      <c r="H99" s="75">
        <f>SUM(H97:H98)</f>
        <v>0</v>
      </c>
      <c r="I99" s="75">
        <f>SUM(I97:I98)</f>
        <v>0</v>
      </c>
      <c r="J99" s="75">
        <f>SUM(J97:J98)</f>
        <v>0</v>
      </c>
      <c r="K99" s="75">
        <f>SUM(K97:K98)</f>
        <v>0</v>
      </c>
      <c r="L99" s="74"/>
    </row>
    <row r="100" spans="1:12" ht="19.5" customHeight="1">
      <c r="A100" s="98"/>
      <c r="B100" s="74" t="s">
        <v>16</v>
      </c>
      <c r="C100" s="74"/>
      <c r="D100" s="74"/>
      <c r="E100" s="74"/>
      <c r="F100" s="74"/>
      <c r="G100" s="74"/>
      <c r="H100" s="75">
        <f>H31+H34+H38+H42+H64+H83+H90+H95+H99</f>
        <v>698488.3700000001</v>
      </c>
      <c r="I100" s="75">
        <f>I31+I34+I38+I42+I64+I83+I90+I95+I99</f>
        <v>660727.4400000001</v>
      </c>
      <c r="J100" s="75">
        <f>J31+J34+J38+J42+J64+J83+J90+J95+J99</f>
        <v>660727.4400000001</v>
      </c>
      <c r="K100" s="75">
        <f>K31+K34+K38+K42+K64+K83+K90+K95+K99</f>
        <v>2019943.2499999998</v>
      </c>
      <c r="L100" s="74"/>
    </row>
    <row r="101" spans="1:12" ht="31.5" customHeight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ht="15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5.75" hidden="1">
      <c r="A103" s="12"/>
      <c r="B103" s="105" t="s">
        <v>17</v>
      </c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ht="15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5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</sheetData>
  <sheetProtection/>
  <mergeCells count="30">
    <mergeCell ref="F2:L2"/>
    <mergeCell ref="A1:L1"/>
    <mergeCell ref="A7:L7"/>
    <mergeCell ref="A14:L14"/>
    <mergeCell ref="B12:B13"/>
    <mergeCell ref="L12:L13"/>
    <mergeCell ref="A12:A13"/>
    <mergeCell ref="D12:G12"/>
    <mergeCell ref="K6:L6"/>
    <mergeCell ref="A10:L10"/>
    <mergeCell ref="A65:L65"/>
    <mergeCell ref="A84:L84"/>
    <mergeCell ref="A91:L91"/>
    <mergeCell ref="A35:L35"/>
    <mergeCell ref="A15:L15"/>
    <mergeCell ref="A8:L8"/>
    <mergeCell ref="A9:L9"/>
    <mergeCell ref="A11:L11"/>
    <mergeCell ref="K12:K13"/>
    <mergeCell ref="H12:J12"/>
    <mergeCell ref="A3:L3"/>
    <mergeCell ref="A4:L4"/>
    <mergeCell ref="A5:L5"/>
    <mergeCell ref="A96:L96"/>
    <mergeCell ref="B103:L103"/>
    <mergeCell ref="A32:L32"/>
    <mergeCell ref="A31:C31"/>
    <mergeCell ref="A39:L39"/>
    <mergeCell ref="A43:L43"/>
    <mergeCell ref="A64:B6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2019-04-15T03:05:42Z</cp:lastPrinted>
  <dcterms:created xsi:type="dcterms:W3CDTF">2010-09-05T13:57:35Z</dcterms:created>
  <dcterms:modified xsi:type="dcterms:W3CDTF">2019-04-23T02:52:39Z</dcterms:modified>
  <cp:category/>
  <cp:version/>
  <cp:contentType/>
  <cp:contentStatus/>
</cp:coreProperties>
</file>