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40" windowHeight="1021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'Лист1'!$A$1:$L$108</definedName>
  </definedNames>
  <calcPr fullCalcOnLoad="1"/>
</workbook>
</file>

<file path=xl/sharedStrings.xml><?xml version="1.0" encoding="utf-8"?>
<sst xmlns="http://schemas.openxmlformats.org/spreadsheetml/2006/main" count="561" uniqueCount="279">
  <si>
    <t xml:space="preserve"> </t>
  </si>
  <si>
    <t>Экспертиза огнезащитной обработки деревянных конструкций</t>
  </si>
  <si>
    <t>Цели, задачи, мероприятия</t>
  </si>
  <si>
    <t>ГРБС</t>
  </si>
  <si>
    <t>Код бюджетной классификации</t>
  </si>
  <si>
    <t>Рз Пр</t>
  </si>
  <si>
    <t>ЦСР</t>
  </si>
  <si>
    <t>ВР</t>
  </si>
  <si>
    <t xml:space="preserve">Ожидаемые результаты от реализации подпрограммных мероприятий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</si>
  <si>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</t>
  </si>
  <si>
    <t>Итого по задаче 4</t>
  </si>
  <si>
    <t>5.1.</t>
  </si>
  <si>
    <t>Текущий ремонт крылец эвакуационного выхода</t>
  </si>
  <si>
    <t>В 1-ом учреждении произведен текущий ремонт крылец эвакуационного выхода</t>
  </si>
  <si>
    <t>Итого по задаче 3</t>
  </si>
  <si>
    <t>Итого по задаче 5</t>
  </si>
  <si>
    <t>Итого по программе</t>
  </si>
  <si>
    <t>Задача 1.    Обеспечить доступность дошкольного образования, соответствующего единому стандарту качества дошкольного образования</t>
  </si>
  <si>
    <t>ИТОГО ПО ЗАДАЧЕ 1</t>
  </si>
  <si>
    <t>6.1.</t>
  </si>
  <si>
    <t>611   612    621    622</t>
  </si>
  <si>
    <t>Итого по задаче 6</t>
  </si>
  <si>
    <t>Восстановлена целостность ограждения территории по периметру в 16-ти учреждениях</t>
  </si>
  <si>
    <t>Итого по задаче 8</t>
  </si>
  <si>
    <t>01.1.8509</t>
  </si>
  <si>
    <t>Ежемесячно 3 молодых специалиста получают персональную выплату</t>
  </si>
  <si>
    <t>013</t>
  </si>
  <si>
    <t>0701</t>
  </si>
  <si>
    <t>0702     0701</t>
  </si>
  <si>
    <t>0702</t>
  </si>
  <si>
    <t>Итого по задаче 7</t>
  </si>
  <si>
    <t>313    321     244</t>
  </si>
  <si>
    <t>64 человека ежемесячно получают оплату труда до минимального размера оплаты труда</t>
  </si>
  <si>
    <t>25 человек ежемесячно получают оплату труда до минимального размера оплаты труда</t>
  </si>
  <si>
    <t xml:space="preserve">611   612    621    622   </t>
  </si>
  <si>
    <t xml:space="preserve"> Проведены работы в общеобразовательных организациях с целью устранения предписаний надзорных органов к зданиям общеобразовательных организаций в 2016 году</t>
  </si>
  <si>
    <t>Обеспечение деятельности (оказание услуг) подведомственных дошкольных образовательных учреждений в рамках подпрограммы "Развитие дошкольного, общего и дополнительного образования"</t>
  </si>
  <si>
    <t>612   622</t>
  </si>
  <si>
    <t>Обеспечение деятельности (оказание услуг) подведомственных общеобразовательных учреждений в рамках подпрограммы "Развитие дошкольного, общего и дополнительного образования"</t>
  </si>
  <si>
    <t>Обеспечение деятельности (оказание услуг) подведомственных учреждений дополнительного образования в рамках подпрограммы "Развитие дошкольного, общего и дополнительного образования"</t>
  </si>
  <si>
    <t xml:space="preserve">                                                                                                                                                            "Приложение №3</t>
  </si>
  <si>
    <t xml:space="preserve">                  к постановлению Администрации города Шарыпово от ___  _________ 216г. №______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</si>
  <si>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"Развитие дошкольного, общего и дополнительного образования"</t>
  </si>
  <si>
    <t>Реализация государственных полномочий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"Развитие дошкольного, общего и дополнительного образования"</t>
  </si>
  <si>
    <t>Организация питания детей в группах предшкольного образования в рамках подпрограммы "Развитие дошкольного, общего и дополнительного образования"</t>
  </si>
  <si>
    <t>Реализация государственных полномочий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"Развитие дошкольного, общего и дополнительного образования"</t>
  </si>
  <si>
    <t>Персональные выплаты, устанавливаемые в целях повышения оплаты труда молодым специалистам в рамках подпрограммы "Развитие дошкольного, общего и дополнительного образования"</t>
  </si>
  <si>
    <t xml:space="preserve">  01.1.0087990</t>
  </si>
  <si>
    <t>Реализация государственных полномочий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</t>
  </si>
  <si>
    <t>Долевое финансирование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</si>
  <si>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 xml:space="preserve">    Приложение № 2</t>
  </si>
  <si>
    <t>муниципальной программы "Развитие образования" муниципального</t>
  </si>
  <si>
    <t xml:space="preserve">2677  детей посещают дошкольные образовательные учреждения              </t>
  </si>
  <si>
    <t xml:space="preserve">2677  детей посещают дошкольные образовательные учреждения </t>
  </si>
  <si>
    <t>За 2677 детей получат компенсацию за содержание детей в муниципальных дошкольных учреждениях</t>
  </si>
  <si>
    <t>2677  детей посещают дошкольные образовательные учреждения</t>
  </si>
  <si>
    <t>1.1.</t>
  </si>
  <si>
    <t>1.2.</t>
  </si>
  <si>
    <t>1.3.</t>
  </si>
  <si>
    <t>1.4.</t>
  </si>
  <si>
    <t>194  человека ежемесячно получают оплату труда до минимального размера оплаты труда</t>
  </si>
  <si>
    <t>3.1.</t>
  </si>
  <si>
    <t>3.2.</t>
  </si>
  <si>
    <t>4.1.</t>
  </si>
  <si>
    <t>4.2.</t>
  </si>
  <si>
    <t>7.1.</t>
  </si>
  <si>
    <t>8.1.</t>
  </si>
  <si>
    <t>В 9-ти учреждениях проведена экспертиза огнезащитной обработки деревянных конструкций кровли и декораций</t>
  </si>
  <si>
    <t>0702    0707    0703</t>
  </si>
  <si>
    <t>0702     0707     0709    0703</t>
  </si>
  <si>
    <t>0702   0703</t>
  </si>
  <si>
    <t>Обеспечение деятельности (оказание услуг) подведомственных дошкольных образовательных учреждений в части обеспечения питания детей в рамках подпрограммы "Развитие дошкольного, общего и дополнительного образования"</t>
  </si>
  <si>
    <t>2677  детей посещающие дошкольные образовательные учреждения  обеспечены питанием</t>
  </si>
  <si>
    <t>Проведение текущего и капитального ремонта объектов социальной сферы муниципального образования города Шарыпово в рамках подпрограммы "Развитие дошкольного, общего и дополнительного образования"</t>
  </si>
  <si>
    <t>611   612    621    622   321</t>
  </si>
  <si>
    <t>Средства на повышение размеров оплаты труда педагогическим работникам  муниципальных учреждений дополнительного образования в рамках подпрограммы "Развитие дошкольного, общего и дополнительного образования"</t>
  </si>
  <si>
    <t>01.1.0085090</t>
  </si>
  <si>
    <t>Ежегодно 6302 человека получают услуги дополнительного  образования</t>
  </si>
  <si>
    <t>Управление образованием Администрации города Шарыпово</t>
  </si>
  <si>
    <t>Санитарная обработка инфекционных вспышек (гельминты)</t>
  </si>
  <si>
    <t xml:space="preserve">   01.100S8400      </t>
  </si>
  <si>
    <t>Ежемесячно 32 педагога получают стимулирующие выплаты</t>
  </si>
  <si>
    <t xml:space="preserve">  01.1.0085190     </t>
  </si>
  <si>
    <t xml:space="preserve"> 01.1.0075540</t>
  </si>
  <si>
    <t xml:space="preserve">   01.1.0010210</t>
  </si>
  <si>
    <t xml:space="preserve">   01.1.0075560</t>
  </si>
  <si>
    <t xml:space="preserve">01.1.0085030    </t>
  </si>
  <si>
    <t xml:space="preserve">01.1.0075660   </t>
  </si>
  <si>
    <t xml:space="preserve">      01.1.0010210</t>
  </si>
  <si>
    <t xml:space="preserve">        01.1.0010210</t>
  </si>
  <si>
    <t xml:space="preserve">        01.1.0010310</t>
  </si>
  <si>
    <t xml:space="preserve">           01.10085090</t>
  </si>
  <si>
    <t xml:space="preserve">   01.1.0085180</t>
  </si>
  <si>
    <t xml:space="preserve"> 01.10075630</t>
  </si>
  <si>
    <t xml:space="preserve">    01.1.0075880     </t>
  </si>
  <si>
    <t xml:space="preserve">     01.1.0074090        </t>
  </si>
  <si>
    <t xml:space="preserve">       01.1.0075640    </t>
  </si>
  <si>
    <t xml:space="preserve">  01.1.0085040  </t>
  </si>
  <si>
    <t xml:space="preserve">  01.1.0085050       </t>
  </si>
  <si>
    <t xml:space="preserve">   0707    0703</t>
  </si>
  <si>
    <t xml:space="preserve">  01.1.0074080        </t>
  </si>
  <si>
    <t xml:space="preserve"> 01.1.0085010      </t>
  </si>
  <si>
    <t>01.100S5630</t>
  </si>
  <si>
    <t xml:space="preserve">0701,  0702    </t>
  </si>
  <si>
    <t>0701        0702</t>
  </si>
  <si>
    <t>0702    0701</t>
  </si>
  <si>
    <t xml:space="preserve"> 01.100L0271</t>
  </si>
  <si>
    <t xml:space="preserve">образования "город Шарыпово Красноярского края" </t>
  </si>
  <si>
    <t>Произведено благоустройство территории в 1-м учреждении</t>
  </si>
  <si>
    <t>1260 детей из малообеспеченных семей получают бесплатное школьное питание</t>
  </si>
  <si>
    <t>Текущий ремонт кровли произведен в 4-х учреждениях</t>
  </si>
  <si>
    <t>0702             0703</t>
  </si>
  <si>
    <t xml:space="preserve">к подпрограмме "Развитие дошкольного, общего и дополнительного образования" </t>
  </si>
  <si>
    <t>Родительская плата за содержание ребенка в муниципальных дошкольных образовательных учреждениях, благотворительные пожертвования, спонсорская помощь, платные услуги</t>
  </si>
  <si>
    <t>Плата родителей за питание детей в школьной столовой, благотворительные пожертвования, спонсорская помощь, платные услуги</t>
  </si>
  <si>
    <t>Благотворительные пожертвования, спонсорская помощь, платные услуги</t>
  </si>
  <si>
    <t>В 5-х учреждениях произведен текущий ремонт вытяжной вентиляции в помещении мастерских</t>
  </si>
  <si>
    <t>0701, 0702</t>
  </si>
  <si>
    <t>Руководитель управления образованием                                                               Л.Ф. Буйницкая</t>
  </si>
  <si>
    <t xml:space="preserve">  01.10015980</t>
  </si>
  <si>
    <t>Софинансирование к расходам, предусмотренные  на создание (обновление) материально- 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образования"</t>
  </si>
  <si>
    <t xml:space="preserve">  01.100S5980</t>
  </si>
  <si>
    <t xml:space="preserve">       01.10010490</t>
  </si>
  <si>
    <t xml:space="preserve">      01.1.0010490</t>
  </si>
  <si>
    <t>0703    0707 0709</t>
  </si>
  <si>
    <t xml:space="preserve">  01.1.008505П         </t>
  </si>
  <si>
    <t xml:space="preserve">  01.1.008505В        </t>
  </si>
  <si>
    <t xml:space="preserve">  01.1.E151690</t>
  </si>
  <si>
    <t xml:space="preserve"> Расходы предусмотренные на проведение реконструкции или капитального ремонта зданий мунципальных общеобразовательных организаций Красноярского края, находящихся в аврийном состоянии в рамках подпрограммы "Развитие дошкольного, общего и дополнительного образования"</t>
  </si>
  <si>
    <t xml:space="preserve">0702,    </t>
  </si>
  <si>
    <t xml:space="preserve">           01.10075620</t>
  </si>
  <si>
    <t xml:space="preserve">    01.1.001048П</t>
  </si>
  <si>
    <t>Расходы, предусмотренные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</si>
  <si>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0702         0703</t>
  </si>
  <si>
    <t>Подготовка образовательных учреждений города Шарыпово к началу учебного года в рамках подпрограммы "Развитие дошкольного, общего и дополнительного образования"</t>
  </si>
  <si>
    <t xml:space="preserve">   01.10078400      </t>
  </si>
  <si>
    <t xml:space="preserve">      01.1.0053030</t>
  </si>
  <si>
    <t xml:space="preserve">   01.1.001021Р</t>
  </si>
  <si>
    <t xml:space="preserve">      01.1.001021Р</t>
  </si>
  <si>
    <t xml:space="preserve">        01.1.001021Р</t>
  </si>
  <si>
    <t xml:space="preserve">   01.100S4300     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</si>
  <si>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подпрограммы "Развитие дошкольного, общего и дополнительного образования"</t>
  </si>
  <si>
    <t>Софинансирование расходов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</si>
  <si>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 01.10074300      </t>
  </si>
  <si>
    <t>Произведен текущий ремонт спортивного зала в одном общеобразовательном учреждении</t>
  </si>
  <si>
    <t>Создание в общеобразовательных организациях, расположенных 
в сельской местности и малых городах, условий для занятий физической культурой и спортом в рамках подпрограммы "Развитие дошкольного, общего и дополнительного образования"</t>
  </si>
  <si>
    <t xml:space="preserve">  01.1.0089090       </t>
  </si>
  <si>
    <t xml:space="preserve">  01.1.0089100       </t>
  </si>
  <si>
    <t xml:space="preserve">  01.1.008910П       </t>
  </si>
  <si>
    <t xml:space="preserve">        01.1.001021У</t>
  </si>
  <si>
    <t>Расходы предусмотренные на функционирование муниципального опорного центра дополнительного образования детей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</si>
  <si>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 01.1.0089130</t>
  </si>
  <si>
    <t>2422 ребенка  начального общего образования получают бесплатное горячее питание</t>
  </si>
  <si>
    <t xml:space="preserve">  01.1R373980   </t>
  </si>
  <si>
    <t>Стабильное посещение 360 детей групп предшкольного образования: 2014 г. - 112 детей, 2015 год - 112 детей, 2016 год - 34 ребенка, 2017 год - 16 детей, 2018 год - 16 детей,  2019 год - 16 детей, 2020 год - 16 детей, 2021 год - 16 детей, 2022 год - 16 детей, 2023 год - 16 детей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</si>
  <si>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</si>
  <si>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- 5449 человек, 2022 год - 5474 человек, 2023 год - 5515 человек, услуги дошкольного образования получают 2677 человек</t>
  </si>
  <si>
    <t>Задача 2.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Шарыпово» в соответствие с требованиями санитарных норм и правил</t>
  </si>
  <si>
    <t>2.2.</t>
  </si>
  <si>
    <t>Задача 3     Привести муниципальные дошкольные образовательные организации и организации дополнительного образования муниципального образования «город Шарыпово Красноярского края» в соответствие с требованиями пожарной безопасности</t>
  </si>
  <si>
    <t>Итого по задаче 2</t>
  </si>
  <si>
    <t>Задача 4: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</si>
  <si>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4.3.</t>
  </si>
  <si>
    <t>Задача 5: Обеспечить устойчивое развитие муниципальной системы дополнительного образования, в том числе за счет разработки и реализации современных образовательных программ</t>
  </si>
  <si>
    <t>Задача 6. Устранение нарушений СанПиН в соответствии с требованиями Управления Федеральной службы по надзору в сфере защиты прав потребителей и благополучия человека по Красноярскому краю (Территориальный отдел в г.Шарыпово)</t>
  </si>
  <si>
    <t>6.2.</t>
  </si>
  <si>
    <t>Задача 7 .Устранение нарушений правил пожарной безопасности в соответствии с требованиями Главного управления Министерства Российской Федерации по делам гражданской обороны, чрезвычайным ситуациям и ликвидации последствий стихийных бедствий (МЧС) по Красноярскому краю (Отдел надзорной деятельности по г.Шарыпово, Шарыповскому и Ужурскому районам)</t>
  </si>
  <si>
    <t>Задача 8. Создание условий для предупреждения и своевременного недопущения актов терроризма и других преступных действий, направленных против жизни, здоровья детей, педагогического состава и обслуживающего персонала в образовательных учреждениях</t>
  </si>
  <si>
    <t>8.2.</t>
  </si>
  <si>
    <t xml:space="preserve">                  Перечень мероприятий подпрограммы "Развитие дошкольного, общего и дополнительного образования" муниципального образования "город Шарыпово Красноярского края" (тыс.рублей)</t>
  </si>
  <si>
    <t>01100L3040</t>
  </si>
  <si>
    <t xml:space="preserve">  01.1R373980   01.100S3980</t>
  </si>
  <si>
    <t>Расходы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</si>
  <si>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Расходы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</si>
  <si>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 xml:space="preserve"> 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 в рамках подпрограммыы "Развитие дошкольного, общего и дополнительного образования"</t>
  </si>
  <si>
    <t>Обеспечение образовательных организаций материально-технической базой для внедрения  цифровой образовательной среды в рамках подпрограммы "Развитие дошкольного, общего и дополнительного образования"</t>
  </si>
  <si>
    <t>Субсидии бюджетам муниципальных образований 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</si>
  <si>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</si>
  <si>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административно-хозяйственного, учеьно-вспомогательногоперсоналаи иных категорий работников образовательных организаций, участвующих в реализации общеобразовательных  прграмм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</si>
  <si>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>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</si>
  <si>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"Развитие дошкольного, общего и дополнительного образования"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</si>
  <si>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</t>
  </si>
  <si>
    <t>Реализация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в рамках подпрограммы "Развитие дошкольного, общего и дополнительного образования"</t>
  </si>
  <si>
    <t>Софинансирование расходов, направленных на развитие инфраструктуры общеобразовательных учреждений в рамках подпрограммы "Развитие дошкольного, общего и дополнительного образования"</t>
  </si>
  <si>
    <t>0701      0702</t>
  </si>
  <si>
    <t>0701                        0702</t>
  </si>
  <si>
    <t>Субсидии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"Развитие дошкольного, общего и дополнительного образования"</t>
  </si>
  <si>
    <t xml:space="preserve">           01.10077450</t>
  </si>
  <si>
    <t>612   612    621    622</t>
  </si>
  <si>
    <t>В 2 образовательных учреждениях произведено оснащение медицинских кабинетов</t>
  </si>
  <si>
    <t>Субсидии  на проведение мероприятий, направленных на обеспечение безопасного участия детей в дорожном движении, в рамках подпрограммы "Развитие дошкольного, общего и дополнительного образования"</t>
  </si>
  <si>
    <t xml:space="preserve">   01.1.0089460</t>
  </si>
  <si>
    <t>Соданы безопасные условия в соответствии с требованиями к антитеррорестической защищенности для 2677 детей</t>
  </si>
  <si>
    <t xml:space="preserve">           01.100S5620</t>
  </si>
  <si>
    <t>Итого за период  2022-2024 годы</t>
  </si>
  <si>
    <t>0703</t>
  </si>
  <si>
    <t xml:space="preserve">    01.1.0010500</t>
  </si>
  <si>
    <t xml:space="preserve">    01.1.001050Р</t>
  </si>
  <si>
    <t xml:space="preserve">  01.1.E452100   01100S2100</t>
  </si>
  <si>
    <t>Приложение № 4</t>
  </si>
  <si>
    <t>к постановлению Администрации города Шарыпово</t>
  </si>
  <si>
    <t>Региональные выплаты, обеспечивающие уровень заработной платы не ниже МРЗП 19408 руб.</t>
  </si>
  <si>
    <t>1.5.</t>
  </si>
  <si>
    <t>1.6.</t>
  </si>
  <si>
    <t>Средства на частичную компенсацию расходов на повышение оплаты труда отдельным категориям работников бюджетной сферы в рамках подпрограммы "Развитие дошкольного, общего и дополнительного образования"</t>
  </si>
  <si>
    <t>1.7.</t>
  </si>
  <si>
    <t>1.8.</t>
  </si>
  <si>
    <t xml:space="preserve">14 детей получают льготу </t>
  </si>
  <si>
    <t>1.9.</t>
  </si>
  <si>
    <t>1.10.</t>
  </si>
  <si>
    <t>1.11.</t>
  </si>
  <si>
    <t>Расходы по обеспечению безопасных условий в соответствии с требованиями к антитеррорестической защищенности объектов в рамках подпрограммы "Развитие дошкольного, общего и дополнительного образования"</t>
  </si>
  <si>
    <t>1.12.</t>
  </si>
  <si>
    <t>1.13.</t>
  </si>
  <si>
    <t>1.14.</t>
  </si>
  <si>
    <t>2.1.</t>
  </si>
  <si>
    <t>Экспертиза огнезащитной обработки деревянных конструкций -произведена в 8-ми учреждениях. Создание безопасных и комфортных условий для 1833 получателей услуг</t>
  </si>
  <si>
    <t>Услуги общего образования получают: 2014 год - 4785 человек, 2015 год - 4819 человек, 2016 год - 5003 человека, 2017 год - 5129 человек, 2018 год - 5228 человек, 2019 год - 5250 человек, 2020 год - 5384 человека, 2021 год - 5390 человек</t>
  </si>
  <si>
    <t>4.4.</t>
  </si>
  <si>
    <t>4.5.</t>
  </si>
  <si>
    <t>Профилактические мероприятия по предотвращению распространения коронавирусной инфекции, вызванной 2019-nCoV</t>
  </si>
  <si>
    <t>4.6.</t>
  </si>
  <si>
    <t>4.7.</t>
  </si>
  <si>
    <t>Субсидии бюджетам муниципальных образований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 в рамках подпрограммы "Развитие дошкольного, общего и дополнительного образования"</t>
  </si>
  <si>
    <t>2422 ребенка начального общего образования получают бесплатное горячее питание</t>
  </si>
  <si>
    <t>4.8.</t>
  </si>
  <si>
    <t>4.9.</t>
  </si>
  <si>
    <t>4.10.</t>
  </si>
  <si>
    <t>4.11.</t>
  </si>
  <si>
    <t>Региональные выплаты , обеспечивающие уровень заработной платы не ниже МРЗП 19408 руб.</t>
  </si>
  <si>
    <t>4.12.</t>
  </si>
  <si>
    <t>4.13.</t>
  </si>
  <si>
    <t>4.14.</t>
  </si>
  <si>
    <t>4.15.</t>
  </si>
  <si>
    <t>4.16.</t>
  </si>
  <si>
    <t>Расходы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городах, за счет средств краевого бюджета в рамках подпрограммы "Развитие дошкольного, общего и дополнительного образования"</t>
  </si>
  <si>
    <t>4.17.</t>
  </si>
  <si>
    <t>4.18.</t>
  </si>
  <si>
    <t>4.19.</t>
  </si>
  <si>
    <t>4.20.</t>
  </si>
  <si>
    <t>4.21.</t>
  </si>
  <si>
    <t>4.22.</t>
  </si>
  <si>
    <t>4.23.</t>
  </si>
  <si>
    <t xml:space="preserve">Оснащение медицинских кабинетов </t>
  </si>
  <si>
    <t>4.24.</t>
  </si>
  <si>
    <t>Расходы для реконструкции икапитального ремонта МБОУ СОШ №1 за счет бюджета городского округа города Шарыпово в рамках подпрограммы "Развитие дошкольного, общего и дополнительного образования"</t>
  </si>
  <si>
    <t>4.25.</t>
  </si>
  <si>
    <t>4.26.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</si>
  <si>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</si>
  <si>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</si>
  <si>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</si>
  <si>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</si>
  <si>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</si>
  <si>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</si>
  <si>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</si>
  <si>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</si>
  <si>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</si>
  <si>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на 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</t>
  </si>
  <si>
    <t>5.11.</t>
  </si>
  <si>
    <t>5.12.</t>
  </si>
  <si>
    <t>5.13.</t>
  </si>
  <si>
    <t>5.14.</t>
  </si>
  <si>
    <t>Средства на частичную компенсацию расходов на првышение оплаты труда отдельным категориям работников бюджетной сферы в рамках подпрограммы "Развитие дошкольного, общего и дополнительного образования"</t>
  </si>
  <si>
    <t>5.15.</t>
  </si>
  <si>
    <t>5.16.</t>
  </si>
  <si>
    <t>В 2-х  учреждениях произведен текущий ремонт водоснабжения и канализации в помещении мастерских</t>
  </si>
  <si>
    <t>6.3.</t>
  </si>
  <si>
    <t>6.4.</t>
  </si>
  <si>
    <t>6.5.</t>
  </si>
  <si>
    <t>6.6.</t>
  </si>
  <si>
    <t>Софинансирование расходов, направленных на развитие и повышение качества работы  муниципальных учреждений, предоставление новых муниципальных услуг, повышение их качества,  в рамках подпрограммы "Развитие дошкольного, общего и дополнительного образования"</t>
  </si>
  <si>
    <t>6.7.</t>
  </si>
  <si>
    <t>6.8.</t>
  </si>
  <si>
    <t xml:space="preserve">Восстановление наружного освещения </t>
  </si>
  <si>
    <t>Восстановлено наружное освещение в 18-ти учреждениях</t>
  </si>
  <si>
    <t>244 247 611   612    621    622</t>
  </si>
  <si>
    <t>244 247 612   622</t>
  </si>
  <si>
    <t>611 612 621  622</t>
  </si>
  <si>
    <t>от 08.02.2022 г. № 40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</si>
</sst>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р_."/>
    <numFmt numFmtId="179" formatCode="0.0"/>
    <numFmt numFmtId="180" formatCode="[$-FC19]d\ mmmm\ yyyy\ &quot;г.&quot;"/>
    <numFmt numFmtId="181" formatCode="#,##0.0"/>
    <numFmt numFmtId="182" formatCode="#,##0.000"/>
    <numFmt numFmtId="183" formatCode="0.000"/>
    <numFmt numFmtId="184" formatCode="?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wrapText="1"/>
    </xf>
    <xf numFmtId="49" fontId="3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>
      <alignment horizontal="center" wrapText="1"/>
    </xf>
    <xf numFmtId="49" fontId="3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2" fillId="33" borderId="0" xfId="0" applyFont="1" applyFill="1" applyAlignment="1">
      <alignment wrapText="1"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49" fontId="1" fillId="0" borderId="11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1" fillId="33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2" fontId="1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/>
    </xf>
    <xf numFmtId="183" fontId="1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vertical="top"/>
    </xf>
    <xf numFmtId="49" fontId="1" fillId="0" borderId="17" xfId="0" applyNumberFormat="1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vertical="top"/>
    </xf>
    <xf numFmtId="2" fontId="2" fillId="0" borderId="17" xfId="0" applyNumberFormat="1" applyFont="1" applyFill="1" applyBorder="1" applyAlignment="1">
      <alignment vertical="top"/>
    </xf>
    <xf numFmtId="0" fontId="1" fillId="0" borderId="17" xfId="0" applyFont="1" applyFill="1" applyBorder="1" applyAlignment="1">
      <alignment vertical="top" wrapText="1"/>
    </xf>
    <xf numFmtId="0" fontId="1" fillId="0" borderId="17" xfId="0" applyNumberFormat="1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2" fontId="1" fillId="0" borderId="10" xfId="0" applyNumberFormat="1" applyFont="1" applyFill="1" applyBorder="1" applyAlignment="1">
      <alignment vertical="top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2" fontId="1" fillId="0" borderId="17" xfId="0" applyNumberFormat="1" applyFont="1" applyFill="1" applyBorder="1" applyAlignment="1">
      <alignment horizontal="center" vertical="top" wrapText="1"/>
    </xf>
    <xf numFmtId="183" fontId="1" fillId="0" borderId="17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1" fillId="0" borderId="18" xfId="0" applyFont="1" applyFill="1" applyBorder="1" applyAlignment="1">
      <alignment horizontal="left" vertical="top" wrapText="1"/>
    </xf>
    <xf numFmtId="2" fontId="1" fillId="0" borderId="17" xfId="0" applyNumberFormat="1" applyFont="1" applyFill="1" applyBorder="1" applyAlignment="1">
      <alignment horizontal="center" vertical="top"/>
    </xf>
    <xf numFmtId="2" fontId="2" fillId="0" borderId="17" xfId="0" applyNumberFormat="1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49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/>
    </xf>
    <xf numFmtId="14" fontId="1" fillId="0" borderId="17" xfId="0" applyNumberFormat="1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2" fontId="1" fillId="0" borderId="13" xfId="0" applyNumberFormat="1" applyFont="1" applyFill="1" applyBorder="1" applyAlignment="1">
      <alignment vertical="top" wrapText="1"/>
    </xf>
    <xf numFmtId="2" fontId="2" fillId="0" borderId="17" xfId="0" applyNumberFormat="1" applyFont="1" applyFill="1" applyBorder="1" applyAlignment="1">
      <alignment/>
    </xf>
    <xf numFmtId="0" fontId="1" fillId="0" borderId="13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49" fontId="3" fillId="34" borderId="0" xfId="0" applyNumberFormat="1" applyFont="1" applyFill="1" applyAlignment="1" applyProtection="1">
      <alignment/>
      <protection locked="0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7" xfId="0" applyNumberFormat="1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18" xfId="0" applyNumberFormat="1" applyFont="1" applyFill="1" applyBorder="1" applyAlignment="1">
      <alignment horizontal="left" vertical="top" wrapText="1"/>
    </xf>
    <xf numFmtId="2" fontId="2" fillId="0" borderId="17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8" fillId="0" borderId="21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 wrapText="1"/>
    </xf>
    <xf numFmtId="0" fontId="1" fillId="33" borderId="0" xfId="0" applyFont="1" applyFill="1" applyAlignment="1">
      <alignment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0"/>
  <sheetViews>
    <sheetView tabSelected="1" view="pageBreakPreview" zoomScale="75" zoomScaleNormal="75" zoomScaleSheetLayoutView="75" zoomScalePageLayoutView="0" workbookViewId="0" topLeftCell="A3">
      <selection activeCell="A11" sqref="A11:L11"/>
    </sheetView>
  </sheetViews>
  <sheetFormatPr defaultColWidth="9.00390625" defaultRowHeight="12.75"/>
  <cols>
    <col min="1" max="1" width="5.375" style="14" customWidth="1"/>
    <col min="2" max="2" width="39.00390625" style="15" customWidth="1"/>
    <col min="3" max="3" width="15.625" style="15" customWidth="1"/>
    <col min="4" max="4" width="7.625" style="15" customWidth="1"/>
    <col min="5" max="5" width="8.75390625" style="15" customWidth="1"/>
    <col min="6" max="6" width="14.625" style="15" customWidth="1"/>
    <col min="7" max="7" width="6.125" style="15" customWidth="1"/>
    <col min="8" max="8" width="12.75390625" style="15" customWidth="1"/>
    <col min="9" max="9" width="13.125" style="15" customWidth="1"/>
    <col min="10" max="10" width="13.25390625" style="15" customWidth="1"/>
    <col min="11" max="11" width="14.125" style="15" customWidth="1"/>
    <col min="12" max="12" width="25.00390625" style="15" customWidth="1"/>
    <col min="17" max="17" width="0.37109375" style="0" customWidth="1"/>
    <col min="18" max="18" width="9.125" style="0" hidden="1" customWidth="1"/>
    <col min="19" max="19" width="3.875" style="0" customWidth="1"/>
    <col min="20" max="20" width="13.25390625" style="0" customWidth="1"/>
  </cols>
  <sheetData>
    <row r="1" spans="1:12" ht="21.75" customHeight="1" hidden="1">
      <c r="A1" s="130" t="s">
        <v>40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</row>
    <row r="2" spans="1:12" ht="21.75" customHeight="1" hidden="1">
      <c r="A2" s="9"/>
      <c r="B2" s="10"/>
      <c r="C2" s="10"/>
      <c r="D2" s="10"/>
      <c r="E2" s="10"/>
      <c r="F2" s="132" t="s">
        <v>41</v>
      </c>
      <c r="G2" s="132"/>
      <c r="H2" s="132"/>
      <c r="I2" s="132"/>
      <c r="J2" s="132"/>
      <c r="K2" s="132"/>
      <c r="L2" s="132"/>
    </row>
    <row r="3" spans="1:12" ht="21.75" customHeight="1">
      <c r="A3" s="130" t="s">
        <v>199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</row>
    <row r="4" spans="1:12" ht="21.75" customHeight="1">
      <c r="A4" s="130" t="s">
        <v>200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</row>
    <row r="5" spans="1:12" ht="21.75" customHeight="1">
      <c r="A5" s="130" t="s">
        <v>278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</row>
    <row r="6" spans="1:12" ht="1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</row>
    <row r="7" spans="1:12" ht="21.75" customHeight="1" hidden="1">
      <c r="A7" s="130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</row>
    <row r="8" spans="1:12" ht="21.75" customHeight="1" hidden="1">
      <c r="A8" s="130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</row>
    <row r="9" spans="1:12" ht="21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19" t="s">
        <v>50</v>
      </c>
      <c r="L9" s="119"/>
    </row>
    <row r="10" spans="1:12" ht="18.75" customHeight="1">
      <c r="A10" s="119" t="s">
        <v>112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</row>
    <row r="11" spans="1:12" ht="13.5" customHeight="1">
      <c r="A11" s="119" t="s">
        <v>51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12" spans="1:12" ht="15.75" customHeight="1">
      <c r="A12" s="119" t="s">
        <v>107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</row>
    <row r="13" spans="1:12" ht="15.75" customHeight="1">
      <c r="A13" s="119"/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</row>
    <row r="14" spans="1:12" ht="51.75" customHeight="1">
      <c r="A14" s="121" t="s">
        <v>169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3"/>
      <c r="L14" s="123"/>
    </row>
    <row r="15" spans="1:12" ht="40.5" customHeight="1">
      <c r="A15" s="129" t="s">
        <v>0</v>
      </c>
      <c r="B15" s="124" t="s">
        <v>2</v>
      </c>
      <c r="C15" s="19"/>
      <c r="D15" s="124" t="s">
        <v>4</v>
      </c>
      <c r="E15" s="124"/>
      <c r="F15" s="124"/>
      <c r="G15" s="124"/>
      <c r="H15" s="125"/>
      <c r="I15" s="101"/>
      <c r="J15" s="126"/>
      <c r="K15" s="124" t="s">
        <v>194</v>
      </c>
      <c r="L15" s="124" t="s">
        <v>8</v>
      </c>
    </row>
    <row r="16" spans="1:12" ht="40.5" customHeight="1">
      <c r="A16" s="129"/>
      <c r="B16" s="124"/>
      <c r="C16" s="19" t="s">
        <v>3</v>
      </c>
      <c r="D16" s="19" t="s">
        <v>3</v>
      </c>
      <c r="E16" s="19" t="s">
        <v>5</v>
      </c>
      <c r="F16" s="19" t="s">
        <v>6</v>
      </c>
      <c r="G16" s="19" t="s">
        <v>7</v>
      </c>
      <c r="H16" s="19">
        <v>2022</v>
      </c>
      <c r="I16" s="19">
        <v>2023</v>
      </c>
      <c r="J16" s="19">
        <v>2024</v>
      </c>
      <c r="K16" s="124"/>
      <c r="L16" s="124"/>
    </row>
    <row r="17" spans="1:12" s="2" customFormat="1" ht="18.75" customHeight="1">
      <c r="A17" s="127" t="s">
        <v>9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8"/>
    </row>
    <row r="18" spans="1:12" ht="22.5" customHeight="1">
      <c r="A18" s="116" t="s">
        <v>17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8"/>
    </row>
    <row r="19" spans="1:12" s="4" customFormat="1" ht="353.25" customHeight="1">
      <c r="A19" s="18" t="s">
        <v>56</v>
      </c>
      <c r="B19" s="65" t="s">
        <v>177</v>
      </c>
      <c r="C19" s="19" t="s">
        <v>78</v>
      </c>
      <c r="D19" s="18" t="s">
        <v>26</v>
      </c>
      <c r="E19" s="18" t="s">
        <v>27</v>
      </c>
      <c r="F19" s="22" t="s">
        <v>94</v>
      </c>
      <c r="G19" s="19" t="s">
        <v>20</v>
      </c>
      <c r="H19" s="23">
        <f>175152.6</f>
        <v>175152.6</v>
      </c>
      <c r="I19" s="23">
        <f>175152.6</f>
        <v>175152.6</v>
      </c>
      <c r="J19" s="23">
        <f>175152.6</f>
        <v>175152.6</v>
      </c>
      <c r="K19" s="24">
        <f aca="true" t="shared" si="0" ref="K19:K31">SUM(H19:J19)</f>
        <v>525457.8</v>
      </c>
      <c r="L19" s="19" t="s">
        <v>52</v>
      </c>
    </row>
    <row r="20" spans="1:12" s="4" customFormat="1" ht="354" customHeight="1">
      <c r="A20" s="18" t="s">
        <v>57</v>
      </c>
      <c r="B20" s="65" t="s">
        <v>178</v>
      </c>
      <c r="C20" s="19" t="s">
        <v>78</v>
      </c>
      <c r="D20" s="18" t="s">
        <v>26</v>
      </c>
      <c r="E20" s="18" t="s">
        <v>27</v>
      </c>
      <c r="F20" s="22" t="s">
        <v>100</v>
      </c>
      <c r="G20" s="19" t="s">
        <v>20</v>
      </c>
      <c r="H20" s="25">
        <f>89311.5</f>
        <v>89311.5</v>
      </c>
      <c r="I20" s="25">
        <f>89311.5</f>
        <v>89311.5</v>
      </c>
      <c r="J20" s="25">
        <f>89311.5</f>
        <v>89311.5</v>
      </c>
      <c r="K20" s="23">
        <f t="shared" si="0"/>
        <v>267934.5</v>
      </c>
      <c r="L20" s="19" t="s">
        <v>52</v>
      </c>
    </row>
    <row r="21" spans="1:12" s="4" customFormat="1" ht="98.25" customHeight="1">
      <c r="A21" s="18" t="s">
        <v>58</v>
      </c>
      <c r="B21" s="26" t="s">
        <v>36</v>
      </c>
      <c r="C21" s="19" t="s">
        <v>78</v>
      </c>
      <c r="D21" s="27" t="s">
        <v>26</v>
      </c>
      <c r="E21" s="27" t="s">
        <v>27</v>
      </c>
      <c r="F21" s="28" t="s">
        <v>101</v>
      </c>
      <c r="G21" s="29" t="s">
        <v>275</v>
      </c>
      <c r="H21" s="25">
        <f>42316.64</f>
        <v>42316.64</v>
      </c>
      <c r="I21" s="25">
        <f>42316.64</f>
        <v>42316.64</v>
      </c>
      <c r="J21" s="25">
        <f>42316.64</f>
        <v>42316.64</v>
      </c>
      <c r="K21" s="24">
        <f t="shared" si="0"/>
        <v>126949.92</v>
      </c>
      <c r="L21" s="30" t="s">
        <v>53</v>
      </c>
    </row>
    <row r="22" spans="1:12" s="4" customFormat="1" ht="81.75" customHeight="1">
      <c r="A22" s="18" t="s">
        <v>59</v>
      </c>
      <c r="B22" s="26" t="s">
        <v>201</v>
      </c>
      <c r="C22" s="19" t="s">
        <v>78</v>
      </c>
      <c r="D22" s="27" t="s">
        <v>26</v>
      </c>
      <c r="E22" s="27" t="s">
        <v>27</v>
      </c>
      <c r="F22" s="28" t="s">
        <v>122</v>
      </c>
      <c r="G22" s="29" t="s">
        <v>20</v>
      </c>
      <c r="H22" s="25">
        <f>3884.09</f>
        <v>3884.09</v>
      </c>
      <c r="I22" s="25"/>
      <c r="J22" s="25"/>
      <c r="K22" s="24">
        <f t="shared" si="0"/>
        <v>3884.09</v>
      </c>
      <c r="L22" s="30"/>
    </row>
    <row r="23" spans="1:12" s="4" customFormat="1" ht="114" customHeight="1">
      <c r="A23" s="18" t="s">
        <v>202</v>
      </c>
      <c r="B23" s="54" t="s">
        <v>204</v>
      </c>
      <c r="C23" s="19" t="s">
        <v>78</v>
      </c>
      <c r="D23" s="33" t="s">
        <v>26</v>
      </c>
      <c r="E23" s="71" t="s">
        <v>27</v>
      </c>
      <c r="F23" s="22" t="s">
        <v>196</v>
      </c>
      <c r="G23" s="19" t="s">
        <v>20</v>
      </c>
      <c r="H23" s="72">
        <v>429.66</v>
      </c>
      <c r="I23" s="72"/>
      <c r="J23" s="72"/>
      <c r="K23" s="67">
        <f>SUM(H23:J23)</f>
        <v>429.66</v>
      </c>
      <c r="L23" s="53"/>
    </row>
    <row r="24" spans="1:12" s="4" customFormat="1" ht="126" customHeight="1">
      <c r="A24" s="18" t="s">
        <v>203</v>
      </c>
      <c r="B24" s="54" t="s">
        <v>204</v>
      </c>
      <c r="C24" s="19" t="s">
        <v>78</v>
      </c>
      <c r="D24" s="33" t="s">
        <v>26</v>
      </c>
      <c r="E24" s="71" t="s">
        <v>27</v>
      </c>
      <c r="F24" s="22" t="s">
        <v>197</v>
      </c>
      <c r="G24" s="19" t="s">
        <v>20</v>
      </c>
      <c r="H24" s="72">
        <v>195.3</v>
      </c>
      <c r="I24" s="72"/>
      <c r="J24" s="72"/>
      <c r="K24" s="67">
        <f>SUM(H24:J24)</f>
        <v>195.3</v>
      </c>
      <c r="L24" s="53"/>
    </row>
    <row r="25" spans="1:12" s="4" customFormat="1" ht="111.75" customHeight="1">
      <c r="A25" s="18" t="s">
        <v>205</v>
      </c>
      <c r="B25" s="26" t="s">
        <v>71</v>
      </c>
      <c r="C25" s="19" t="s">
        <v>78</v>
      </c>
      <c r="D25" s="27" t="s">
        <v>26</v>
      </c>
      <c r="E25" s="27" t="s">
        <v>27</v>
      </c>
      <c r="F25" s="28" t="s">
        <v>82</v>
      </c>
      <c r="G25" s="29" t="s">
        <v>20</v>
      </c>
      <c r="H25" s="25">
        <f>31001.9</f>
        <v>31001.9</v>
      </c>
      <c r="I25" s="25">
        <f>31001.9</f>
        <v>31001.9</v>
      </c>
      <c r="J25" s="25">
        <f>31001.9</f>
        <v>31001.9</v>
      </c>
      <c r="K25" s="24">
        <f t="shared" si="0"/>
        <v>93005.70000000001</v>
      </c>
      <c r="L25" s="30" t="s">
        <v>72</v>
      </c>
    </row>
    <row r="26" spans="1:12" s="2" customFormat="1" ht="246.75" customHeight="1">
      <c r="A26" s="18" t="s">
        <v>206</v>
      </c>
      <c r="B26" s="31" t="s">
        <v>48</v>
      </c>
      <c r="C26" s="19" t="s">
        <v>78</v>
      </c>
      <c r="D26" s="18" t="s">
        <v>26</v>
      </c>
      <c r="E26" s="19">
        <v>1003</v>
      </c>
      <c r="F26" s="18" t="s">
        <v>83</v>
      </c>
      <c r="G26" s="19" t="s">
        <v>20</v>
      </c>
      <c r="H26" s="23">
        <f>844.8</f>
        <v>844.8</v>
      </c>
      <c r="I26" s="23">
        <f>844.8</f>
        <v>844.8</v>
      </c>
      <c r="J26" s="23">
        <f>844.8</f>
        <v>844.8</v>
      </c>
      <c r="K26" s="24">
        <f t="shared" si="0"/>
        <v>2534.3999999999996</v>
      </c>
      <c r="L26" s="20" t="s">
        <v>207</v>
      </c>
    </row>
    <row r="27" spans="1:12" s="4" customFormat="1" ht="150" customHeight="1">
      <c r="A27" s="18" t="s">
        <v>208</v>
      </c>
      <c r="B27" s="31" t="s">
        <v>42</v>
      </c>
      <c r="C27" s="19" t="s">
        <v>78</v>
      </c>
      <c r="D27" s="18" t="s">
        <v>26</v>
      </c>
      <c r="E27" s="18" t="s">
        <v>27</v>
      </c>
      <c r="F27" s="19" t="s">
        <v>84</v>
      </c>
      <c r="G27" s="19" t="s">
        <v>20</v>
      </c>
      <c r="H27" s="23">
        <f>38545.71</f>
        <v>38545.71</v>
      </c>
      <c r="I27" s="23">
        <f>38545.71</f>
        <v>38545.71</v>
      </c>
      <c r="J27" s="23">
        <f>38545.71</f>
        <v>38545.71</v>
      </c>
      <c r="K27" s="24">
        <f t="shared" si="0"/>
        <v>115637.13</v>
      </c>
      <c r="L27" s="20" t="s">
        <v>60</v>
      </c>
    </row>
    <row r="28" spans="1:12" s="4" customFormat="1" ht="146.25" customHeight="1">
      <c r="A28" s="18" t="s">
        <v>209</v>
      </c>
      <c r="B28" s="31" t="s">
        <v>42</v>
      </c>
      <c r="C28" s="19" t="s">
        <v>78</v>
      </c>
      <c r="D28" s="18" t="s">
        <v>26</v>
      </c>
      <c r="E28" s="18" t="s">
        <v>27</v>
      </c>
      <c r="F28" s="19" t="s">
        <v>137</v>
      </c>
      <c r="G28" s="19" t="s">
        <v>20</v>
      </c>
      <c r="H28" s="23">
        <v>204.41</v>
      </c>
      <c r="I28" s="23">
        <v>204.41</v>
      </c>
      <c r="J28" s="23">
        <v>204.41</v>
      </c>
      <c r="K28" s="24">
        <f>SUM(H28:J28)</f>
        <v>613.23</v>
      </c>
      <c r="L28" s="20" t="s">
        <v>60</v>
      </c>
    </row>
    <row r="29" spans="1:12" s="4" customFormat="1" ht="119.25" customHeight="1">
      <c r="A29" s="18" t="s">
        <v>210</v>
      </c>
      <c r="B29" s="31" t="s">
        <v>211</v>
      </c>
      <c r="C29" s="19" t="s">
        <v>78</v>
      </c>
      <c r="D29" s="18" t="s">
        <v>26</v>
      </c>
      <c r="E29" s="18" t="s">
        <v>117</v>
      </c>
      <c r="F29" s="18" t="s">
        <v>191</v>
      </c>
      <c r="G29" s="19" t="s">
        <v>20</v>
      </c>
      <c r="H29" s="23">
        <f>6017</f>
        <v>6017</v>
      </c>
      <c r="I29" s="23">
        <f>6017</f>
        <v>6017</v>
      </c>
      <c r="J29" s="23">
        <f>6017</f>
        <v>6017</v>
      </c>
      <c r="K29" s="24">
        <f>SUM(H29:J29)</f>
        <v>18051</v>
      </c>
      <c r="L29" s="20" t="s">
        <v>192</v>
      </c>
    </row>
    <row r="30" spans="1:12" s="4" customFormat="1" ht="166.5" customHeight="1">
      <c r="A30" s="18" t="s">
        <v>212</v>
      </c>
      <c r="B30" s="31" t="s">
        <v>43</v>
      </c>
      <c r="C30" s="19" t="s">
        <v>78</v>
      </c>
      <c r="D30" s="18" t="s">
        <v>26</v>
      </c>
      <c r="E30" s="19">
        <v>1004</v>
      </c>
      <c r="F30" s="18" t="s">
        <v>85</v>
      </c>
      <c r="G30" s="19" t="s">
        <v>31</v>
      </c>
      <c r="H30" s="23">
        <f>5960.1</f>
        <v>5960.1</v>
      </c>
      <c r="I30" s="23">
        <f>5960.1</f>
        <v>5960.1</v>
      </c>
      <c r="J30" s="23">
        <f>5960.1</f>
        <v>5960.1</v>
      </c>
      <c r="K30" s="24">
        <f t="shared" si="0"/>
        <v>17880.300000000003</v>
      </c>
      <c r="L30" s="20" t="s">
        <v>54</v>
      </c>
    </row>
    <row r="31" spans="1:12" s="4" customFormat="1" ht="90" customHeight="1">
      <c r="A31" s="18" t="s">
        <v>213</v>
      </c>
      <c r="B31" s="32" t="s">
        <v>113</v>
      </c>
      <c r="C31" s="19" t="s">
        <v>78</v>
      </c>
      <c r="D31" s="33" t="s">
        <v>26</v>
      </c>
      <c r="E31" s="19"/>
      <c r="F31" s="19"/>
      <c r="G31" s="19"/>
      <c r="H31" s="19">
        <f>31700+1775.83+298</f>
        <v>33773.83</v>
      </c>
      <c r="I31" s="19">
        <v>31700</v>
      </c>
      <c r="J31" s="19">
        <v>31700</v>
      </c>
      <c r="K31" s="23">
        <f t="shared" si="0"/>
        <v>97173.83</v>
      </c>
      <c r="L31" s="20" t="s">
        <v>55</v>
      </c>
    </row>
    <row r="32" spans="1:12" ht="225.75" customHeight="1">
      <c r="A32" s="18" t="s">
        <v>214</v>
      </c>
      <c r="B32" s="34" t="s">
        <v>44</v>
      </c>
      <c r="C32" s="19" t="s">
        <v>78</v>
      </c>
      <c r="D32" s="18" t="s">
        <v>26</v>
      </c>
      <c r="E32" s="35" t="s">
        <v>28</v>
      </c>
      <c r="F32" s="35" t="s">
        <v>86</v>
      </c>
      <c r="G32" s="19" t="s">
        <v>20</v>
      </c>
      <c r="H32" s="36">
        <f>116.3</f>
        <v>116.3</v>
      </c>
      <c r="I32" s="36">
        <f>116.3</f>
        <v>116.3</v>
      </c>
      <c r="J32" s="36">
        <f>116.3</f>
        <v>116.3</v>
      </c>
      <c r="K32" s="37">
        <f>SUM(H32:J32)</f>
        <v>348.9</v>
      </c>
      <c r="L32" s="34" t="s">
        <v>154</v>
      </c>
    </row>
    <row r="33" spans="1:12" s="2" customFormat="1" ht="24.75" customHeight="1">
      <c r="A33" s="100" t="s">
        <v>18</v>
      </c>
      <c r="B33" s="101"/>
      <c r="C33" s="101"/>
      <c r="D33" s="38"/>
      <c r="E33" s="39"/>
      <c r="F33" s="39"/>
      <c r="G33" s="39"/>
      <c r="H33" s="24">
        <f>SUM(H19:H32)</f>
        <v>427753.83999999997</v>
      </c>
      <c r="I33" s="24">
        <f>SUM(I19:I32)</f>
        <v>421170.95999999996</v>
      </c>
      <c r="J33" s="24">
        <f>SUM(J19:J32)</f>
        <v>421170.95999999996</v>
      </c>
      <c r="K33" s="24">
        <f>SUM(K19:K32)</f>
        <v>1270095.7600000002</v>
      </c>
      <c r="L33" s="39"/>
    </row>
    <row r="34" spans="1:14" ht="36.75" customHeight="1">
      <c r="A34" s="113" t="s">
        <v>157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  <c r="L34" s="115"/>
      <c r="M34" s="3"/>
      <c r="N34" s="3"/>
    </row>
    <row r="35" spans="1:12" ht="149.25" customHeight="1">
      <c r="A35" s="18" t="s">
        <v>215</v>
      </c>
      <c r="B35" s="34" t="s">
        <v>179</v>
      </c>
      <c r="C35" s="19" t="s">
        <v>78</v>
      </c>
      <c r="D35" s="18" t="s">
        <v>26</v>
      </c>
      <c r="E35" s="40" t="s">
        <v>27</v>
      </c>
      <c r="F35" s="40"/>
      <c r="G35" s="19" t="s">
        <v>20</v>
      </c>
      <c r="H35" s="41"/>
      <c r="I35" s="41"/>
      <c r="J35" s="41"/>
      <c r="K35" s="42">
        <f>SUM(H35:H35)</f>
        <v>0</v>
      </c>
      <c r="L35" s="34" t="s">
        <v>108</v>
      </c>
    </row>
    <row r="36" spans="1:12" ht="165.75" customHeight="1">
      <c r="A36" s="18" t="s">
        <v>158</v>
      </c>
      <c r="B36" s="34" t="s">
        <v>49</v>
      </c>
      <c r="C36" s="19" t="s">
        <v>78</v>
      </c>
      <c r="D36" s="18" t="s">
        <v>26</v>
      </c>
      <c r="E36" s="40" t="s">
        <v>29</v>
      </c>
      <c r="F36" s="40"/>
      <c r="G36" s="19" t="s">
        <v>20</v>
      </c>
      <c r="H36" s="41"/>
      <c r="I36" s="41"/>
      <c r="J36" s="41"/>
      <c r="K36" s="42">
        <f>SUM(H36:H36)</f>
        <v>0</v>
      </c>
      <c r="L36" s="34" t="s">
        <v>108</v>
      </c>
    </row>
    <row r="37" spans="1:12" ht="21" customHeight="1">
      <c r="A37" s="43"/>
      <c r="B37" s="39" t="s">
        <v>160</v>
      </c>
      <c r="C37" s="39"/>
      <c r="D37" s="39"/>
      <c r="E37" s="44"/>
      <c r="F37" s="45"/>
      <c r="G37" s="45"/>
      <c r="H37" s="24">
        <f>SUM(H35:H36)</f>
        <v>0</v>
      </c>
      <c r="I37" s="24">
        <f>SUM(I35:I36)</f>
        <v>0</v>
      </c>
      <c r="J37" s="24"/>
      <c r="K37" s="24">
        <f>SUM(K35:K36)</f>
        <v>0</v>
      </c>
      <c r="L37" s="24">
        <f>SUM(L35:L36)</f>
        <v>0</v>
      </c>
    </row>
    <row r="38" spans="1:12" s="1" customFormat="1" ht="42" customHeight="1">
      <c r="A38" s="102" t="s">
        <v>159</v>
      </c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4"/>
    </row>
    <row r="39" spans="1:12" s="1" customFormat="1" ht="165" customHeight="1">
      <c r="A39" s="46" t="s">
        <v>61</v>
      </c>
      <c r="B39" s="34" t="s">
        <v>1</v>
      </c>
      <c r="C39" s="19" t="s">
        <v>78</v>
      </c>
      <c r="D39" s="33" t="s">
        <v>26</v>
      </c>
      <c r="E39" s="34"/>
      <c r="F39" s="34"/>
      <c r="G39" s="34"/>
      <c r="H39" s="47"/>
      <c r="I39" s="47"/>
      <c r="J39" s="47"/>
      <c r="K39" s="45">
        <f>SUM(H39:H39)</f>
        <v>0</v>
      </c>
      <c r="L39" s="34" t="s">
        <v>216</v>
      </c>
    </row>
    <row r="40" spans="1:12" s="1" customFormat="1" ht="80.25" customHeight="1">
      <c r="A40" s="46" t="s">
        <v>62</v>
      </c>
      <c r="B40" s="34" t="s">
        <v>12</v>
      </c>
      <c r="C40" s="19" t="s">
        <v>78</v>
      </c>
      <c r="D40" s="33" t="s">
        <v>26</v>
      </c>
      <c r="E40" s="34"/>
      <c r="F40" s="34"/>
      <c r="G40" s="34"/>
      <c r="H40" s="47"/>
      <c r="I40" s="47"/>
      <c r="J40" s="47"/>
      <c r="K40" s="45">
        <f>SUM(H40:H40)</f>
        <v>0</v>
      </c>
      <c r="L40" s="34" t="s">
        <v>13</v>
      </c>
    </row>
    <row r="41" spans="1:12" s="1" customFormat="1" ht="25.5" customHeight="1">
      <c r="A41" s="48"/>
      <c r="B41" s="44" t="s">
        <v>14</v>
      </c>
      <c r="C41" s="44"/>
      <c r="D41" s="39"/>
      <c r="E41" s="44"/>
      <c r="F41" s="44"/>
      <c r="G41" s="44"/>
      <c r="H41" s="24">
        <f>SUM(H39:H40)</f>
        <v>0</v>
      </c>
      <c r="I41" s="24"/>
      <c r="J41" s="24"/>
      <c r="K41" s="24">
        <f>SUM(K39:K40)</f>
        <v>0</v>
      </c>
      <c r="L41" s="44"/>
    </row>
    <row r="42" spans="1:12" s="1" customFormat="1" ht="36" customHeight="1">
      <c r="A42" s="105" t="s">
        <v>161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7"/>
    </row>
    <row r="43" spans="1:12" s="6" customFormat="1" ht="369.75" customHeight="1">
      <c r="A43" s="49" t="s">
        <v>63</v>
      </c>
      <c r="B43" s="65" t="s">
        <v>180</v>
      </c>
      <c r="C43" s="19" t="s">
        <v>78</v>
      </c>
      <c r="D43" s="49" t="s">
        <v>26</v>
      </c>
      <c r="E43" s="50" t="s">
        <v>111</v>
      </c>
      <c r="F43" s="50" t="s">
        <v>96</v>
      </c>
      <c r="G43" s="19" t="s">
        <v>20</v>
      </c>
      <c r="H43" s="51">
        <f>232500.4</f>
        <v>232500.4</v>
      </c>
      <c r="I43" s="51">
        <f>232500.4</f>
        <v>232500.4</v>
      </c>
      <c r="J43" s="51">
        <f>232500.4</f>
        <v>232500.4</v>
      </c>
      <c r="K43" s="52">
        <f aca="true" t="shared" si="1" ref="K43:K68">SUM(H43:J43)</f>
        <v>697501.2</v>
      </c>
      <c r="L43" s="53" t="s">
        <v>155</v>
      </c>
    </row>
    <row r="44" spans="1:12" s="6" customFormat="1" ht="354.75" customHeight="1">
      <c r="A44" s="49" t="s">
        <v>64</v>
      </c>
      <c r="B44" s="94" t="s">
        <v>181</v>
      </c>
      <c r="C44" s="19" t="s">
        <v>78</v>
      </c>
      <c r="D44" s="49" t="s">
        <v>26</v>
      </c>
      <c r="E44" s="49" t="s">
        <v>29</v>
      </c>
      <c r="F44" s="50" t="s">
        <v>95</v>
      </c>
      <c r="G44" s="19" t="s">
        <v>20</v>
      </c>
      <c r="H44" s="51">
        <f>25766.8</f>
        <v>25766.8</v>
      </c>
      <c r="I44" s="51">
        <f>25766.8</f>
        <v>25766.8</v>
      </c>
      <c r="J44" s="51">
        <f>25766.8</f>
        <v>25766.8</v>
      </c>
      <c r="K44" s="52">
        <f t="shared" si="1"/>
        <v>77300.4</v>
      </c>
      <c r="L44" s="53" t="s">
        <v>217</v>
      </c>
    </row>
    <row r="45" spans="1:12" s="6" customFormat="1" ht="215.25" customHeight="1">
      <c r="A45" s="49" t="s">
        <v>162</v>
      </c>
      <c r="B45" s="54" t="s">
        <v>38</v>
      </c>
      <c r="C45" s="19" t="s">
        <v>78</v>
      </c>
      <c r="D45" s="49" t="s">
        <v>26</v>
      </c>
      <c r="E45" s="49" t="s">
        <v>29</v>
      </c>
      <c r="F45" s="50" t="s">
        <v>97</v>
      </c>
      <c r="G45" s="19" t="s">
        <v>276</v>
      </c>
      <c r="H45" s="51">
        <f>47340.7</f>
        <v>47340.7</v>
      </c>
      <c r="I45" s="51">
        <f>47340.7</f>
        <v>47340.7</v>
      </c>
      <c r="J45" s="51">
        <f>47340.7</f>
        <v>47340.7</v>
      </c>
      <c r="K45" s="52">
        <f t="shared" si="1"/>
        <v>142022.09999999998</v>
      </c>
      <c r="L45" s="53" t="s">
        <v>155</v>
      </c>
    </row>
    <row r="46" spans="1:12" s="6" customFormat="1" ht="89.25" customHeight="1">
      <c r="A46" s="49" t="s">
        <v>218</v>
      </c>
      <c r="B46" s="55" t="s">
        <v>79</v>
      </c>
      <c r="C46" s="19" t="s">
        <v>78</v>
      </c>
      <c r="D46" s="49" t="s">
        <v>26</v>
      </c>
      <c r="E46" s="50" t="s">
        <v>117</v>
      </c>
      <c r="F46" s="50" t="s">
        <v>47</v>
      </c>
      <c r="G46" s="19" t="s">
        <v>277</v>
      </c>
      <c r="H46" s="51">
        <v>1696.4</v>
      </c>
      <c r="I46" s="51">
        <v>1696.4</v>
      </c>
      <c r="J46" s="51">
        <v>1696.4</v>
      </c>
      <c r="K46" s="52">
        <f t="shared" si="1"/>
        <v>5089.200000000001</v>
      </c>
      <c r="L46" s="53"/>
    </row>
    <row r="47" spans="1:12" s="6" customFormat="1" ht="83.25" customHeight="1">
      <c r="A47" s="49" t="s">
        <v>219</v>
      </c>
      <c r="B47" s="55" t="s">
        <v>220</v>
      </c>
      <c r="C47" s="19" t="s">
        <v>78</v>
      </c>
      <c r="D47" s="49" t="s">
        <v>26</v>
      </c>
      <c r="E47" s="50" t="s">
        <v>117</v>
      </c>
      <c r="F47" s="50" t="s">
        <v>151</v>
      </c>
      <c r="G47" s="19" t="s">
        <v>34</v>
      </c>
      <c r="H47" s="51">
        <f>500</f>
        <v>500</v>
      </c>
      <c r="I47" s="51">
        <f>500</f>
        <v>500</v>
      </c>
      <c r="J47" s="51">
        <f>500</f>
        <v>500</v>
      </c>
      <c r="K47" s="52">
        <f t="shared" si="1"/>
        <v>1500</v>
      </c>
      <c r="L47" s="53"/>
    </row>
    <row r="48" spans="1:23" s="8" customFormat="1" ht="162.75" customHeight="1">
      <c r="A48" s="46" t="s">
        <v>221</v>
      </c>
      <c r="B48" s="91" t="s">
        <v>45</v>
      </c>
      <c r="C48" s="19" t="s">
        <v>78</v>
      </c>
      <c r="D48" s="49" t="s">
        <v>26</v>
      </c>
      <c r="E48" s="56">
        <v>702</v>
      </c>
      <c r="F48" s="35" t="s">
        <v>87</v>
      </c>
      <c r="G48" s="19" t="s">
        <v>74</v>
      </c>
      <c r="H48" s="57">
        <v>22222.2</v>
      </c>
      <c r="I48" s="57">
        <v>29988</v>
      </c>
      <c r="J48" s="57">
        <v>22222.2</v>
      </c>
      <c r="K48" s="52">
        <f t="shared" si="1"/>
        <v>74432.4</v>
      </c>
      <c r="L48" s="34" t="s">
        <v>109</v>
      </c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12" s="7" customFormat="1" ht="254.25" customHeight="1">
      <c r="A49" s="46" t="s">
        <v>222</v>
      </c>
      <c r="B49" s="58" t="s">
        <v>223</v>
      </c>
      <c r="C49" s="19" t="s">
        <v>78</v>
      </c>
      <c r="D49" s="49" t="s">
        <v>26</v>
      </c>
      <c r="E49" s="56">
        <v>1003</v>
      </c>
      <c r="F49" s="35" t="s">
        <v>170</v>
      </c>
      <c r="G49" s="19" t="s">
        <v>37</v>
      </c>
      <c r="H49" s="57">
        <f>25609.7+289.4</f>
        <v>25899.100000000002</v>
      </c>
      <c r="I49" s="57">
        <f>24886.3</f>
        <v>24886.3</v>
      </c>
      <c r="J49" s="57">
        <f>7234.4+18230.6</f>
        <v>25465</v>
      </c>
      <c r="K49" s="52">
        <f t="shared" si="1"/>
        <v>76250.4</v>
      </c>
      <c r="L49" s="59" t="s">
        <v>224</v>
      </c>
    </row>
    <row r="50" spans="1:12" s="7" customFormat="1" ht="256.5" customHeight="1">
      <c r="A50" s="46" t="s">
        <v>225</v>
      </c>
      <c r="B50" s="58" t="s">
        <v>176</v>
      </c>
      <c r="C50" s="19" t="s">
        <v>78</v>
      </c>
      <c r="D50" s="49" t="s">
        <v>26</v>
      </c>
      <c r="E50" s="56">
        <v>1003</v>
      </c>
      <c r="F50" s="35" t="s">
        <v>170</v>
      </c>
      <c r="G50" s="19" t="s">
        <v>37</v>
      </c>
      <c r="H50" s="57">
        <f>25.6+0.4</f>
        <v>26</v>
      </c>
      <c r="I50" s="57">
        <f>25.6-0.6</f>
        <v>25</v>
      </c>
      <c r="J50" s="57">
        <f>25.6-0.1</f>
        <v>25.5</v>
      </c>
      <c r="K50" s="52">
        <f t="shared" si="1"/>
        <v>76.5</v>
      </c>
      <c r="L50" s="59" t="s">
        <v>152</v>
      </c>
    </row>
    <row r="51" spans="1:12" s="4" customFormat="1" ht="150" customHeight="1">
      <c r="A51" s="18" t="s">
        <v>226</v>
      </c>
      <c r="B51" s="31" t="s">
        <v>42</v>
      </c>
      <c r="C51" s="19" t="s">
        <v>78</v>
      </c>
      <c r="D51" s="49" t="s">
        <v>26</v>
      </c>
      <c r="E51" s="49" t="s">
        <v>29</v>
      </c>
      <c r="F51" s="19" t="s">
        <v>88</v>
      </c>
      <c r="G51" s="19" t="s">
        <v>20</v>
      </c>
      <c r="H51" s="23">
        <f>46852.47</f>
        <v>46852.47</v>
      </c>
      <c r="I51" s="23">
        <f>46852.47</f>
        <v>46852.47</v>
      </c>
      <c r="J51" s="23">
        <f>46852.47</f>
        <v>46852.47</v>
      </c>
      <c r="K51" s="52">
        <f t="shared" si="1"/>
        <v>140557.41</v>
      </c>
      <c r="L51" s="20" t="s">
        <v>32</v>
      </c>
    </row>
    <row r="52" spans="1:12" s="4" customFormat="1" ht="147" customHeight="1">
      <c r="A52" s="18" t="s">
        <v>227</v>
      </c>
      <c r="B52" s="31" t="s">
        <v>42</v>
      </c>
      <c r="C52" s="19" t="s">
        <v>78</v>
      </c>
      <c r="D52" s="49" t="s">
        <v>26</v>
      </c>
      <c r="E52" s="49" t="s">
        <v>29</v>
      </c>
      <c r="F52" s="19" t="s">
        <v>138</v>
      </c>
      <c r="G52" s="19" t="s">
        <v>20</v>
      </c>
      <c r="H52" s="23">
        <v>204.45</v>
      </c>
      <c r="I52" s="23">
        <v>204.45</v>
      </c>
      <c r="J52" s="23">
        <v>204.45</v>
      </c>
      <c r="K52" s="52">
        <f t="shared" si="1"/>
        <v>613.3499999999999</v>
      </c>
      <c r="L52" s="20" t="s">
        <v>32</v>
      </c>
    </row>
    <row r="53" spans="1:12" s="4" customFormat="1" ht="82.5" customHeight="1">
      <c r="A53" s="18" t="s">
        <v>228</v>
      </c>
      <c r="B53" s="31" t="s">
        <v>229</v>
      </c>
      <c r="C53" s="19" t="s">
        <v>78</v>
      </c>
      <c r="D53" s="49" t="s">
        <v>26</v>
      </c>
      <c r="E53" s="49" t="s">
        <v>29</v>
      </c>
      <c r="F53" s="19" t="s">
        <v>123</v>
      </c>
      <c r="G53" s="19" t="s">
        <v>20</v>
      </c>
      <c r="H53" s="60">
        <v>4680.08</v>
      </c>
      <c r="I53" s="60">
        <v>0</v>
      </c>
      <c r="J53" s="60">
        <v>0</v>
      </c>
      <c r="K53" s="52">
        <f t="shared" si="1"/>
        <v>4680.08</v>
      </c>
      <c r="L53" s="20" t="s">
        <v>32</v>
      </c>
    </row>
    <row r="54" spans="1:12" s="4" customFormat="1" ht="108.75" customHeight="1">
      <c r="A54" s="18" t="s">
        <v>230</v>
      </c>
      <c r="B54" s="54" t="s">
        <v>204</v>
      </c>
      <c r="C54" s="19" t="s">
        <v>78</v>
      </c>
      <c r="D54" s="33" t="s">
        <v>26</v>
      </c>
      <c r="E54" s="71" t="s">
        <v>29</v>
      </c>
      <c r="F54" s="22" t="s">
        <v>196</v>
      </c>
      <c r="G54" s="19" t="s">
        <v>20</v>
      </c>
      <c r="H54" s="72">
        <v>351.54</v>
      </c>
      <c r="I54" s="72"/>
      <c r="J54" s="72"/>
      <c r="K54" s="67">
        <f t="shared" si="1"/>
        <v>351.54</v>
      </c>
      <c r="L54" s="53"/>
    </row>
    <row r="55" spans="1:12" s="4" customFormat="1" ht="108.75" customHeight="1">
      <c r="A55" s="18" t="s">
        <v>231</v>
      </c>
      <c r="B55" s="54" t="s">
        <v>204</v>
      </c>
      <c r="C55" s="19" t="s">
        <v>78</v>
      </c>
      <c r="D55" s="33" t="s">
        <v>26</v>
      </c>
      <c r="E55" s="71" t="s">
        <v>29</v>
      </c>
      <c r="F55" s="22" t="s">
        <v>197</v>
      </c>
      <c r="G55" s="19" t="s">
        <v>20</v>
      </c>
      <c r="H55" s="72">
        <v>195.3</v>
      </c>
      <c r="I55" s="72"/>
      <c r="J55" s="72"/>
      <c r="K55" s="67">
        <f>SUM(H55:J55)</f>
        <v>195.3</v>
      </c>
      <c r="L55" s="53"/>
    </row>
    <row r="56" spans="1:12" s="4" customFormat="1" ht="126" customHeight="1">
      <c r="A56" s="18" t="s">
        <v>232</v>
      </c>
      <c r="B56" s="31" t="s">
        <v>141</v>
      </c>
      <c r="C56" s="19" t="s">
        <v>78</v>
      </c>
      <c r="D56" s="49" t="s">
        <v>26</v>
      </c>
      <c r="E56" s="49" t="s">
        <v>29</v>
      </c>
      <c r="F56" s="19" t="s">
        <v>136</v>
      </c>
      <c r="G56" s="19" t="s">
        <v>20</v>
      </c>
      <c r="H56" s="60">
        <f>26482.7</f>
        <v>26482.7</v>
      </c>
      <c r="I56" s="60">
        <f>26482.7</f>
        <v>26482.7</v>
      </c>
      <c r="J56" s="60">
        <v>0</v>
      </c>
      <c r="K56" s="52">
        <f t="shared" si="1"/>
        <v>52965.4</v>
      </c>
      <c r="L56" s="20"/>
    </row>
    <row r="57" spans="1:12" s="2" customFormat="1" ht="97.5" customHeight="1">
      <c r="A57" s="18" t="s">
        <v>233</v>
      </c>
      <c r="B57" s="79" t="s">
        <v>114</v>
      </c>
      <c r="C57" s="19" t="s">
        <v>78</v>
      </c>
      <c r="D57" s="19"/>
      <c r="E57" s="19"/>
      <c r="F57" s="19"/>
      <c r="G57" s="19"/>
      <c r="H57" s="60">
        <f>24100+1122.84</f>
        <v>25222.84</v>
      </c>
      <c r="I57" s="60">
        <v>24100</v>
      </c>
      <c r="J57" s="60">
        <v>24100</v>
      </c>
      <c r="K57" s="52">
        <f t="shared" si="1"/>
        <v>73422.84</v>
      </c>
      <c r="L57" s="20"/>
    </row>
    <row r="58" spans="1:12" s="4" customFormat="1" ht="258.75" customHeight="1">
      <c r="A58" s="18" t="s">
        <v>234</v>
      </c>
      <c r="B58" s="79" t="s">
        <v>235</v>
      </c>
      <c r="C58" s="19" t="s">
        <v>78</v>
      </c>
      <c r="D58" s="49" t="s">
        <v>26</v>
      </c>
      <c r="E58" s="35" t="s">
        <v>104</v>
      </c>
      <c r="F58" s="35" t="s">
        <v>119</v>
      </c>
      <c r="G58" s="19" t="s">
        <v>34</v>
      </c>
      <c r="H58" s="51">
        <v>600</v>
      </c>
      <c r="I58" s="51">
        <v>0</v>
      </c>
      <c r="J58" s="51">
        <v>0</v>
      </c>
      <c r="K58" s="52">
        <f t="shared" si="1"/>
        <v>600</v>
      </c>
      <c r="L58" s="53" t="s">
        <v>156</v>
      </c>
    </row>
    <row r="59" spans="1:12" s="4" customFormat="1" ht="256.5" customHeight="1">
      <c r="A59" s="18" t="s">
        <v>236</v>
      </c>
      <c r="B59" s="92" t="s">
        <v>120</v>
      </c>
      <c r="C59" s="19" t="s">
        <v>78</v>
      </c>
      <c r="D59" s="49" t="s">
        <v>26</v>
      </c>
      <c r="E59" s="35" t="s">
        <v>104</v>
      </c>
      <c r="F59" s="35" t="s">
        <v>121</v>
      </c>
      <c r="G59" s="19" t="s">
        <v>34</v>
      </c>
      <c r="H59" s="51">
        <v>6.1</v>
      </c>
      <c r="I59" s="51">
        <v>6.1</v>
      </c>
      <c r="J59" s="51">
        <v>6.1</v>
      </c>
      <c r="K59" s="52">
        <f t="shared" si="1"/>
        <v>18.299999999999997</v>
      </c>
      <c r="L59" s="53" t="s">
        <v>156</v>
      </c>
    </row>
    <row r="60" spans="1:12" s="4" customFormat="1" ht="162" customHeight="1">
      <c r="A60" s="18" t="s">
        <v>237</v>
      </c>
      <c r="B60" s="92" t="s">
        <v>174</v>
      </c>
      <c r="C60" s="19" t="s">
        <v>78</v>
      </c>
      <c r="D60" s="49" t="s">
        <v>26</v>
      </c>
      <c r="E60" s="35" t="s">
        <v>104</v>
      </c>
      <c r="F60" s="35" t="s">
        <v>127</v>
      </c>
      <c r="G60" s="19" t="s">
        <v>34</v>
      </c>
      <c r="H60" s="51">
        <f>1273.2-1.1</f>
        <v>1272.1000000000001</v>
      </c>
      <c r="I60" s="51">
        <f>3777.4-0.2</f>
        <v>3777.2000000000003</v>
      </c>
      <c r="J60" s="51">
        <f>78.6+0.8+1178.6+11.9</f>
        <v>1269.9</v>
      </c>
      <c r="K60" s="52">
        <f t="shared" si="1"/>
        <v>6319.200000000001</v>
      </c>
      <c r="L60" s="53"/>
    </row>
    <row r="61" spans="1:12" s="90" customFormat="1" ht="146.25" customHeight="1">
      <c r="A61" s="18" t="s">
        <v>238</v>
      </c>
      <c r="B61" s="92" t="s">
        <v>175</v>
      </c>
      <c r="C61" s="19" t="s">
        <v>78</v>
      </c>
      <c r="D61" s="49" t="s">
        <v>26</v>
      </c>
      <c r="E61" s="35" t="s">
        <v>104</v>
      </c>
      <c r="F61" s="35" t="s">
        <v>198</v>
      </c>
      <c r="G61" s="19" t="s">
        <v>34</v>
      </c>
      <c r="H61" s="51">
        <v>22.6</v>
      </c>
      <c r="I61" s="51">
        <v>0</v>
      </c>
      <c r="J61" s="51">
        <v>35.7</v>
      </c>
      <c r="K61" s="52">
        <f t="shared" si="1"/>
        <v>58.300000000000004</v>
      </c>
      <c r="L61" s="53"/>
    </row>
    <row r="62" spans="1:12" s="4" customFormat="1" ht="115.5" customHeight="1">
      <c r="A62" s="18" t="s">
        <v>239</v>
      </c>
      <c r="B62" s="92" t="s">
        <v>190</v>
      </c>
      <c r="C62" s="19" t="s">
        <v>78</v>
      </c>
      <c r="D62" s="49" t="s">
        <v>26</v>
      </c>
      <c r="E62" s="35" t="s">
        <v>104</v>
      </c>
      <c r="F62" s="35" t="s">
        <v>153</v>
      </c>
      <c r="G62" s="19" t="s">
        <v>34</v>
      </c>
      <c r="H62" s="51">
        <v>0</v>
      </c>
      <c r="I62" s="51">
        <v>0</v>
      </c>
      <c r="J62" s="51">
        <v>0</v>
      </c>
      <c r="K62" s="52">
        <f>SUM(H62:J62)</f>
        <v>0</v>
      </c>
      <c r="L62" s="53"/>
    </row>
    <row r="63" spans="1:12" s="4" customFormat="1" ht="115.5" customHeight="1">
      <c r="A63" s="18" t="s">
        <v>240</v>
      </c>
      <c r="B63" s="92" t="s">
        <v>190</v>
      </c>
      <c r="C63" s="19" t="s">
        <v>78</v>
      </c>
      <c r="D63" s="49" t="s">
        <v>26</v>
      </c>
      <c r="E63" s="35" t="s">
        <v>104</v>
      </c>
      <c r="F63" s="35" t="s">
        <v>171</v>
      </c>
      <c r="G63" s="19" t="s">
        <v>34</v>
      </c>
      <c r="H63" s="51">
        <v>6</v>
      </c>
      <c r="I63" s="51">
        <v>6</v>
      </c>
      <c r="J63" s="51">
        <v>6</v>
      </c>
      <c r="K63" s="52">
        <f t="shared" si="1"/>
        <v>18</v>
      </c>
      <c r="L63" s="53"/>
    </row>
    <row r="64" spans="1:12" s="4" customFormat="1" ht="144" customHeight="1">
      <c r="A64" s="18" t="s">
        <v>241</v>
      </c>
      <c r="B64" s="91" t="s">
        <v>128</v>
      </c>
      <c r="C64" s="19" t="s">
        <v>78</v>
      </c>
      <c r="D64" s="49" t="s">
        <v>26</v>
      </c>
      <c r="E64" s="40" t="s">
        <v>129</v>
      </c>
      <c r="F64" s="40" t="s">
        <v>130</v>
      </c>
      <c r="G64" s="19" t="s">
        <v>20</v>
      </c>
      <c r="H64" s="51"/>
      <c r="I64" s="51"/>
      <c r="J64" s="51"/>
      <c r="K64" s="52">
        <f t="shared" si="1"/>
        <v>0</v>
      </c>
      <c r="L64" s="53"/>
    </row>
    <row r="65" spans="1:12" s="4" customFormat="1" ht="80.25" customHeight="1">
      <c r="A65" s="18" t="s">
        <v>242</v>
      </c>
      <c r="B65" s="91" t="s">
        <v>243</v>
      </c>
      <c r="C65" s="19" t="s">
        <v>78</v>
      </c>
      <c r="D65" s="49" t="s">
        <v>26</v>
      </c>
      <c r="E65" s="40" t="s">
        <v>29</v>
      </c>
      <c r="F65" s="40" t="s">
        <v>187</v>
      </c>
      <c r="G65" s="19" t="s">
        <v>188</v>
      </c>
      <c r="H65" s="51">
        <v>0</v>
      </c>
      <c r="I65" s="51"/>
      <c r="J65" s="51"/>
      <c r="K65" s="52">
        <f t="shared" si="1"/>
        <v>0</v>
      </c>
      <c r="L65" s="53" t="s">
        <v>189</v>
      </c>
    </row>
    <row r="66" spans="1:12" s="4" customFormat="1" ht="113.25" customHeight="1">
      <c r="A66" s="18" t="s">
        <v>244</v>
      </c>
      <c r="B66" s="93" t="s">
        <v>245</v>
      </c>
      <c r="C66" s="19" t="s">
        <v>78</v>
      </c>
      <c r="D66" s="49" t="s">
        <v>26</v>
      </c>
      <c r="E66" s="40" t="s">
        <v>129</v>
      </c>
      <c r="F66" s="40" t="s">
        <v>193</v>
      </c>
      <c r="G66" s="19" t="s">
        <v>20</v>
      </c>
      <c r="H66" s="51">
        <f>45.79</f>
        <v>45.79</v>
      </c>
      <c r="I66" s="51">
        <v>45.79</v>
      </c>
      <c r="J66" s="51">
        <v>45.79</v>
      </c>
      <c r="K66" s="52">
        <f>SUM(H66:J66)</f>
        <v>137.37</v>
      </c>
      <c r="L66" s="53"/>
    </row>
    <row r="67" spans="1:12" ht="222.75" customHeight="1">
      <c r="A67" s="18" t="s">
        <v>246</v>
      </c>
      <c r="B67" s="65" t="s">
        <v>182</v>
      </c>
      <c r="C67" s="19" t="s">
        <v>78</v>
      </c>
      <c r="D67" s="18" t="s">
        <v>26</v>
      </c>
      <c r="E67" s="40" t="s">
        <v>103</v>
      </c>
      <c r="F67" s="40" t="s">
        <v>106</v>
      </c>
      <c r="G67" s="19" t="s">
        <v>20</v>
      </c>
      <c r="H67" s="61"/>
      <c r="I67" s="61"/>
      <c r="J67" s="61"/>
      <c r="K67" s="52">
        <f t="shared" si="1"/>
        <v>0</v>
      </c>
      <c r="L67" s="53" t="s">
        <v>156</v>
      </c>
    </row>
    <row r="68" spans="1:12" ht="147.75" customHeight="1">
      <c r="A68" s="18" t="s">
        <v>247</v>
      </c>
      <c r="B68" s="65" t="s">
        <v>182</v>
      </c>
      <c r="C68" s="19" t="s">
        <v>78</v>
      </c>
      <c r="D68" s="18" t="s">
        <v>26</v>
      </c>
      <c r="E68" s="40" t="s">
        <v>103</v>
      </c>
      <c r="F68" s="40" t="s">
        <v>106</v>
      </c>
      <c r="G68" s="19" t="s">
        <v>20</v>
      </c>
      <c r="H68" s="61">
        <v>10</v>
      </c>
      <c r="I68" s="61">
        <v>8.5</v>
      </c>
      <c r="J68" s="61">
        <v>10</v>
      </c>
      <c r="K68" s="52">
        <f t="shared" si="1"/>
        <v>28.5</v>
      </c>
      <c r="L68" s="35"/>
    </row>
    <row r="69" spans="1:12" s="6" customFormat="1" ht="28.5" customHeight="1">
      <c r="A69" s="108" t="s">
        <v>10</v>
      </c>
      <c r="B69" s="109"/>
      <c r="C69" s="62"/>
      <c r="D69" s="62"/>
      <c r="E69" s="62"/>
      <c r="F69" s="62"/>
      <c r="G69" s="63"/>
      <c r="H69" s="64">
        <f>SUM(H43:H68)</f>
        <v>461903.5699999999</v>
      </c>
      <c r="I69" s="64">
        <f>SUM(I43:I68)</f>
        <v>464186.80999999994</v>
      </c>
      <c r="J69" s="64">
        <f>SUM(J43:J68)</f>
        <v>428047.41</v>
      </c>
      <c r="K69" s="64">
        <f>SUM(K43:K68)</f>
        <v>1354137.7900000003</v>
      </c>
      <c r="L69" s="64">
        <f>SUM(L43:L59)</f>
        <v>0</v>
      </c>
    </row>
    <row r="70" spans="1:12" s="6" customFormat="1" ht="39" customHeight="1">
      <c r="A70" s="110" t="s">
        <v>163</v>
      </c>
      <c r="B70" s="111"/>
      <c r="C70" s="111"/>
      <c r="D70" s="111"/>
      <c r="E70" s="111"/>
      <c r="F70" s="111"/>
      <c r="G70" s="111"/>
      <c r="H70" s="111"/>
      <c r="I70" s="111"/>
      <c r="J70" s="111"/>
      <c r="K70" s="111"/>
      <c r="L70" s="112"/>
    </row>
    <row r="71" spans="1:12" s="6" customFormat="1" ht="102.75" customHeight="1">
      <c r="A71" s="33" t="s">
        <v>11</v>
      </c>
      <c r="B71" s="65" t="s">
        <v>39</v>
      </c>
      <c r="C71" s="19" t="s">
        <v>78</v>
      </c>
      <c r="D71" s="49" t="s">
        <v>26</v>
      </c>
      <c r="E71" s="50" t="s">
        <v>99</v>
      </c>
      <c r="F71" s="50" t="s">
        <v>98</v>
      </c>
      <c r="G71" s="19" t="s">
        <v>20</v>
      </c>
      <c r="H71" s="66">
        <f>8811.54</f>
        <v>8811.54</v>
      </c>
      <c r="I71" s="66">
        <f>8811.54</f>
        <v>8811.54</v>
      </c>
      <c r="J71" s="66">
        <f>8811.54</f>
        <v>8811.54</v>
      </c>
      <c r="K71" s="67">
        <f aca="true" t="shared" si="2" ref="K71:K86">SUM(H71:J71)</f>
        <v>26434.620000000003</v>
      </c>
      <c r="L71" s="68" t="s">
        <v>77</v>
      </c>
    </row>
    <row r="72" spans="1:12" s="6" customFormat="1" ht="179.25" customHeight="1">
      <c r="A72" s="33" t="s">
        <v>248</v>
      </c>
      <c r="B72" s="65" t="s">
        <v>150</v>
      </c>
      <c r="C72" s="19" t="s">
        <v>78</v>
      </c>
      <c r="D72" s="49" t="s">
        <v>26</v>
      </c>
      <c r="E72" s="50" t="s">
        <v>99</v>
      </c>
      <c r="F72" s="50" t="s">
        <v>146</v>
      </c>
      <c r="G72" s="19" t="s">
        <v>20</v>
      </c>
      <c r="H72" s="66">
        <f>1734.26</f>
        <v>1734.26</v>
      </c>
      <c r="I72" s="66">
        <f>1734.26</f>
        <v>1734.26</v>
      </c>
      <c r="J72" s="66">
        <f>1734.26</f>
        <v>1734.26</v>
      </c>
      <c r="K72" s="67">
        <f t="shared" si="2"/>
        <v>5202.78</v>
      </c>
      <c r="L72" s="68" t="s">
        <v>77</v>
      </c>
    </row>
    <row r="73" spans="1:12" s="6" customFormat="1" ht="133.5" customHeight="1">
      <c r="A73" s="33" t="s">
        <v>249</v>
      </c>
      <c r="B73" s="65" t="s">
        <v>172</v>
      </c>
      <c r="C73" s="19" t="s">
        <v>78</v>
      </c>
      <c r="D73" s="49" t="s">
        <v>26</v>
      </c>
      <c r="E73" s="50" t="s">
        <v>99</v>
      </c>
      <c r="F73" s="50" t="s">
        <v>147</v>
      </c>
      <c r="G73" s="19" t="s">
        <v>20</v>
      </c>
      <c r="H73" s="66">
        <f>2864.4</f>
        <v>2864.4</v>
      </c>
      <c r="I73" s="66">
        <f>2864.4</f>
        <v>2864.4</v>
      </c>
      <c r="J73" s="66">
        <f>2864.4</f>
        <v>2864.4</v>
      </c>
      <c r="K73" s="67">
        <f t="shared" si="2"/>
        <v>8593.2</v>
      </c>
      <c r="L73" s="68" t="s">
        <v>77</v>
      </c>
    </row>
    <row r="74" spans="1:12" s="6" customFormat="1" ht="131.25" customHeight="1">
      <c r="A74" s="33" t="s">
        <v>250</v>
      </c>
      <c r="B74" s="65" t="s">
        <v>173</v>
      </c>
      <c r="C74" s="19" t="s">
        <v>78</v>
      </c>
      <c r="D74" s="49" t="s">
        <v>26</v>
      </c>
      <c r="E74" s="50" t="s">
        <v>99</v>
      </c>
      <c r="F74" s="50" t="s">
        <v>148</v>
      </c>
      <c r="G74" s="19" t="s">
        <v>20</v>
      </c>
      <c r="H74" s="66">
        <f>9765+1379.28</f>
        <v>11144.28</v>
      </c>
      <c r="I74" s="66">
        <f>9765</f>
        <v>9765</v>
      </c>
      <c r="J74" s="66">
        <f>9765</f>
        <v>9765</v>
      </c>
      <c r="K74" s="67">
        <f t="shared" si="2"/>
        <v>30674.28</v>
      </c>
      <c r="L74" s="68" t="s">
        <v>77</v>
      </c>
    </row>
    <row r="75" spans="1:12" s="6" customFormat="1" ht="82.5" customHeight="1">
      <c r="A75" s="49" t="s">
        <v>251</v>
      </c>
      <c r="B75" s="55" t="s">
        <v>220</v>
      </c>
      <c r="C75" s="19" t="s">
        <v>78</v>
      </c>
      <c r="D75" s="49" t="s">
        <v>26</v>
      </c>
      <c r="E75" s="50" t="s">
        <v>99</v>
      </c>
      <c r="F75" s="50" t="s">
        <v>151</v>
      </c>
      <c r="G75" s="19" t="s">
        <v>34</v>
      </c>
      <c r="H75" s="66">
        <v>0</v>
      </c>
      <c r="I75" s="66">
        <v>0</v>
      </c>
      <c r="J75" s="66">
        <v>0</v>
      </c>
      <c r="K75" s="67">
        <f t="shared" si="2"/>
        <v>0</v>
      </c>
      <c r="L75" s="53"/>
    </row>
    <row r="76" spans="1:12" s="6" customFormat="1" ht="80.25" customHeight="1">
      <c r="A76" s="18" t="s">
        <v>252</v>
      </c>
      <c r="B76" s="26" t="s">
        <v>201</v>
      </c>
      <c r="C76" s="19" t="s">
        <v>78</v>
      </c>
      <c r="D76" s="18" t="s">
        <v>26</v>
      </c>
      <c r="E76" s="18" t="s">
        <v>124</v>
      </c>
      <c r="F76" s="22" t="s">
        <v>122</v>
      </c>
      <c r="G76" s="29" t="s">
        <v>20</v>
      </c>
      <c r="H76" s="23">
        <f>1215.7</f>
        <v>1215.7</v>
      </c>
      <c r="I76" s="23"/>
      <c r="J76" s="23"/>
      <c r="K76" s="24">
        <f t="shared" si="2"/>
        <v>1215.7</v>
      </c>
      <c r="L76" s="19"/>
    </row>
    <row r="77" spans="1:12" s="6" customFormat="1" ht="101.25" customHeight="1">
      <c r="A77" s="33" t="s">
        <v>253</v>
      </c>
      <c r="B77" s="65" t="s">
        <v>39</v>
      </c>
      <c r="C77" s="19" t="s">
        <v>78</v>
      </c>
      <c r="D77" s="49" t="s">
        <v>26</v>
      </c>
      <c r="E77" s="50" t="s">
        <v>68</v>
      </c>
      <c r="F77" s="50" t="s">
        <v>125</v>
      </c>
      <c r="G77" s="19" t="s">
        <v>20</v>
      </c>
      <c r="H77" s="66">
        <f>8681.89-1512.59</f>
        <v>7169.299999999999</v>
      </c>
      <c r="I77" s="66">
        <f>8681.88</f>
        <v>8681.88</v>
      </c>
      <c r="J77" s="66">
        <f>8681.88</f>
        <v>8681.88</v>
      </c>
      <c r="K77" s="67">
        <f t="shared" si="2"/>
        <v>24533.059999999998</v>
      </c>
      <c r="L77" s="68" t="s">
        <v>77</v>
      </c>
    </row>
    <row r="78" spans="1:12" s="6" customFormat="1" ht="101.25" customHeight="1">
      <c r="A78" s="33" t="s">
        <v>254</v>
      </c>
      <c r="B78" s="69" t="s">
        <v>39</v>
      </c>
      <c r="C78" s="19" t="s">
        <v>78</v>
      </c>
      <c r="D78" s="49" t="s">
        <v>26</v>
      </c>
      <c r="E78" s="50" t="s">
        <v>68</v>
      </c>
      <c r="F78" s="50" t="s">
        <v>126</v>
      </c>
      <c r="G78" s="19" t="s">
        <v>20</v>
      </c>
      <c r="H78" s="66">
        <f>260.4</f>
        <v>260.4</v>
      </c>
      <c r="I78" s="66">
        <f>260.4</f>
        <v>260.4</v>
      </c>
      <c r="J78" s="66">
        <f>260.4</f>
        <v>260.4</v>
      </c>
      <c r="K78" s="67">
        <f t="shared" si="2"/>
        <v>781.1999999999999</v>
      </c>
      <c r="L78" s="70" t="s">
        <v>77</v>
      </c>
    </row>
    <row r="79" spans="1:12" ht="153" customHeight="1">
      <c r="A79" s="33" t="s">
        <v>255</v>
      </c>
      <c r="B79" s="31" t="s">
        <v>42</v>
      </c>
      <c r="C79" s="19" t="s">
        <v>78</v>
      </c>
      <c r="D79" s="33" t="s">
        <v>26</v>
      </c>
      <c r="E79" s="71" t="s">
        <v>69</v>
      </c>
      <c r="F79" s="19" t="s">
        <v>89</v>
      </c>
      <c r="G79" s="19" t="s">
        <v>20</v>
      </c>
      <c r="H79" s="23">
        <f>7859.05-3.1</f>
        <v>7855.95</v>
      </c>
      <c r="I79" s="23">
        <f>7859.05-3.1</f>
        <v>7855.95</v>
      </c>
      <c r="J79" s="23">
        <f>7859.05-3.1</f>
        <v>7855.95</v>
      </c>
      <c r="K79" s="67">
        <f t="shared" si="2"/>
        <v>23567.85</v>
      </c>
      <c r="L79" s="20" t="s">
        <v>33</v>
      </c>
    </row>
    <row r="80" spans="1:12" ht="216" customHeight="1">
      <c r="A80" s="33" t="s">
        <v>256</v>
      </c>
      <c r="B80" s="31" t="s">
        <v>257</v>
      </c>
      <c r="C80" s="19" t="s">
        <v>78</v>
      </c>
      <c r="D80" s="33" t="s">
        <v>26</v>
      </c>
      <c r="E80" s="71" t="s">
        <v>69</v>
      </c>
      <c r="F80" s="19" t="s">
        <v>149</v>
      </c>
      <c r="G80" s="19" t="s">
        <v>20</v>
      </c>
      <c r="H80" s="23">
        <v>4362.56</v>
      </c>
      <c r="I80" s="23">
        <v>4362.56</v>
      </c>
      <c r="J80" s="23">
        <v>4362.56</v>
      </c>
      <c r="K80" s="67">
        <f t="shared" si="2"/>
        <v>13087.68</v>
      </c>
      <c r="L80" s="20" t="s">
        <v>33</v>
      </c>
    </row>
    <row r="81" spans="1:12" ht="144.75" customHeight="1">
      <c r="A81" s="33" t="s">
        <v>258</v>
      </c>
      <c r="B81" s="31" t="s">
        <v>42</v>
      </c>
      <c r="C81" s="19" t="s">
        <v>78</v>
      </c>
      <c r="D81" s="33" t="s">
        <v>26</v>
      </c>
      <c r="E81" s="71" t="s">
        <v>69</v>
      </c>
      <c r="F81" s="19" t="s">
        <v>139</v>
      </c>
      <c r="G81" s="19" t="s">
        <v>20</v>
      </c>
      <c r="H81" s="23">
        <v>91.14</v>
      </c>
      <c r="I81" s="23">
        <v>91.14</v>
      </c>
      <c r="J81" s="23">
        <v>91.14</v>
      </c>
      <c r="K81" s="67">
        <f t="shared" si="2"/>
        <v>273.42</v>
      </c>
      <c r="L81" s="20" t="s">
        <v>33</v>
      </c>
    </row>
    <row r="82" spans="1:12" s="5" customFormat="1" ht="99.75" customHeight="1">
      <c r="A82" s="33" t="s">
        <v>259</v>
      </c>
      <c r="B82" s="53" t="s">
        <v>46</v>
      </c>
      <c r="C82" s="19" t="s">
        <v>78</v>
      </c>
      <c r="D82" s="33" t="s">
        <v>26</v>
      </c>
      <c r="E82" s="71" t="s">
        <v>70</v>
      </c>
      <c r="F82" s="19" t="s">
        <v>90</v>
      </c>
      <c r="G82" s="19" t="s">
        <v>20</v>
      </c>
      <c r="H82" s="72">
        <v>64.48</v>
      </c>
      <c r="I82" s="72">
        <v>64.48</v>
      </c>
      <c r="J82" s="72">
        <v>64.48</v>
      </c>
      <c r="K82" s="67">
        <f t="shared" si="2"/>
        <v>193.44</v>
      </c>
      <c r="L82" s="53" t="s">
        <v>25</v>
      </c>
    </row>
    <row r="83" spans="1:12" ht="117" customHeight="1">
      <c r="A83" s="33" t="s">
        <v>260</v>
      </c>
      <c r="B83" s="54" t="s">
        <v>75</v>
      </c>
      <c r="C83" s="19" t="s">
        <v>78</v>
      </c>
      <c r="D83" s="33" t="s">
        <v>26</v>
      </c>
      <c r="E83" s="71" t="s">
        <v>70</v>
      </c>
      <c r="F83" s="22" t="s">
        <v>131</v>
      </c>
      <c r="G83" s="19" t="s">
        <v>20</v>
      </c>
      <c r="H83" s="72">
        <f>555.9</f>
        <v>555.9</v>
      </c>
      <c r="I83" s="72">
        <v>0</v>
      </c>
      <c r="J83" s="72">
        <v>0</v>
      </c>
      <c r="K83" s="67">
        <f t="shared" si="2"/>
        <v>555.9</v>
      </c>
      <c r="L83" s="53" t="s">
        <v>81</v>
      </c>
    </row>
    <row r="84" spans="1:12" ht="113.25" customHeight="1">
      <c r="A84" s="33" t="s">
        <v>261</v>
      </c>
      <c r="B84" s="54" t="s">
        <v>262</v>
      </c>
      <c r="C84" s="19" t="s">
        <v>78</v>
      </c>
      <c r="D84" s="33" t="s">
        <v>26</v>
      </c>
      <c r="E84" s="71" t="s">
        <v>195</v>
      </c>
      <c r="F84" s="22" t="s">
        <v>196</v>
      </c>
      <c r="G84" s="19" t="s">
        <v>20</v>
      </c>
      <c r="H84" s="72">
        <f>522.14</f>
        <v>522.14</v>
      </c>
      <c r="I84" s="72"/>
      <c r="J84" s="72"/>
      <c r="K84" s="67">
        <f t="shared" si="2"/>
        <v>522.14</v>
      </c>
      <c r="L84" s="53"/>
    </row>
    <row r="85" spans="1:12" ht="126" customHeight="1">
      <c r="A85" s="33" t="s">
        <v>263</v>
      </c>
      <c r="B85" s="54" t="s">
        <v>262</v>
      </c>
      <c r="C85" s="19" t="s">
        <v>78</v>
      </c>
      <c r="D85" s="33" t="s">
        <v>26</v>
      </c>
      <c r="E85" s="71" t="s">
        <v>195</v>
      </c>
      <c r="F85" s="22" t="s">
        <v>197</v>
      </c>
      <c r="G85" s="19" t="s">
        <v>20</v>
      </c>
      <c r="H85" s="72">
        <v>195.3</v>
      </c>
      <c r="I85" s="72"/>
      <c r="J85" s="72"/>
      <c r="K85" s="67">
        <f>SUM(H85:J85)</f>
        <v>195.3</v>
      </c>
      <c r="L85" s="53"/>
    </row>
    <row r="86" spans="1:12" ht="86.25" customHeight="1">
      <c r="A86" s="33" t="s">
        <v>264</v>
      </c>
      <c r="B86" s="53" t="s">
        <v>115</v>
      </c>
      <c r="C86" s="19" t="s">
        <v>78</v>
      </c>
      <c r="D86" s="33" t="s">
        <v>26</v>
      </c>
      <c r="E86" s="33"/>
      <c r="F86" s="73"/>
      <c r="G86" s="74"/>
      <c r="H86" s="72">
        <f>5400+1167.04</f>
        <v>6567.04</v>
      </c>
      <c r="I86" s="72">
        <v>5400</v>
      </c>
      <c r="J86" s="72">
        <v>5400</v>
      </c>
      <c r="K86" s="67">
        <f t="shared" si="2"/>
        <v>17367.04</v>
      </c>
      <c r="L86" s="53"/>
    </row>
    <row r="87" spans="1:12" s="5" customFormat="1" ht="27" customHeight="1">
      <c r="A87" s="75"/>
      <c r="B87" s="76" t="s">
        <v>15</v>
      </c>
      <c r="C87" s="76"/>
      <c r="D87" s="77"/>
      <c r="E87" s="77"/>
      <c r="F87" s="77"/>
      <c r="G87" s="77"/>
      <c r="H87" s="95">
        <f>SUM(H71:H86)</f>
        <v>53414.39000000001</v>
      </c>
      <c r="I87" s="95">
        <f>SUM(I71:I86)</f>
        <v>49891.61</v>
      </c>
      <c r="J87" s="95">
        <f>SUM(J71:J86)</f>
        <v>49891.61</v>
      </c>
      <c r="K87" s="95">
        <f>SUM(K71:K86)</f>
        <v>153197.61000000002</v>
      </c>
      <c r="L87" s="76"/>
    </row>
    <row r="88" spans="1:12" s="5" customFormat="1" ht="54.75" customHeight="1">
      <c r="A88" s="96" t="s">
        <v>164</v>
      </c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8"/>
    </row>
    <row r="89" spans="1:12" s="5" customFormat="1" ht="105.75" customHeight="1">
      <c r="A89" s="33" t="s">
        <v>19</v>
      </c>
      <c r="B89" s="34" t="s">
        <v>134</v>
      </c>
      <c r="C89" s="19" t="s">
        <v>78</v>
      </c>
      <c r="D89" s="49" t="s">
        <v>26</v>
      </c>
      <c r="E89" s="50" t="s">
        <v>133</v>
      </c>
      <c r="F89" s="35" t="s">
        <v>91</v>
      </c>
      <c r="G89" s="19" t="s">
        <v>20</v>
      </c>
      <c r="H89" s="25">
        <v>1200</v>
      </c>
      <c r="I89" s="25">
        <v>1200</v>
      </c>
      <c r="J89" s="25">
        <v>1200</v>
      </c>
      <c r="K89" s="78">
        <f aca="true" t="shared" si="3" ref="K89:K96">SUM(H89:J89)</f>
        <v>3600</v>
      </c>
      <c r="L89" s="79" t="s">
        <v>265</v>
      </c>
    </row>
    <row r="90" spans="1:12" s="5" customFormat="1" ht="98.25" customHeight="1">
      <c r="A90" s="33" t="s">
        <v>165</v>
      </c>
      <c r="B90" s="34" t="s">
        <v>73</v>
      </c>
      <c r="C90" s="19" t="s">
        <v>78</v>
      </c>
      <c r="D90" s="49" t="s">
        <v>26</v>
      </c>
      <c r="E90" s="50" t="s">
        <v>105</v>
      </c>
      <c r="F90" s="35" t="s">
        <v>92</v>
      </c>
      <c r="G90" s="19" t="s">
        <v>20</v>
      </c>
      <c r="H90" s="23">
        <f>400</f>
        <v>400</v>
      </c>
      <c r="I90" s="23">
        <f>400</f>
        <v>400</v>
      </c>
      <c r="J90" s="23">
        <f>400</f>
        <v>400</v>
      </c>
      <c r="K90" s="78">
        <f t="shared" si="3"/>
        <v>1200</v>
      </c>
      <c r="L90" s="79" t="s">
        <v>116</v>
      </c>
    </row>
    <row r="91" spans="1:12" s="5" customFormat="1" ht="133.5" customHeight="1">
      <c r="A91" s="33" t="s">
        <v>266</v>
      </c>
      <c r="B91" s="35" t="s">
        <v>145</v>
      </c>
      <c r="C91" s="19" t="s">
        <v>78</v>
      </c>
      <c r="D91" s="49" t="s">
        <v>26</v>
      </c>
      <c r="E91" s="49" t="s">
        <v>29</v>
      </c>
      <c r="F91" s="35" t="s">
        <v>143</v>
      </c>
      <c r="G91" s="19" t="s">
        <v>20</v>
      </c>
      <c r="H91" s="80">
        <v>0</v>
      </c>
      <c r="I91" s="80">
        <v>0</v>
      </c>
      <c r="J91" s="80">
        <v>0</v>
      </c>
      <c r="K91" s="78">
        <f>SUM(H91:J91)</f>
        <v>0</v>
      </c>
      <c r="L91" s="79" t="s">
        <v>144</v>
      </c>
    </row>
    <row r="92" spans="1:12" s="5" customFormat="1" ht="146.25" customHeight="1">
      <c r="A92" s="33" t="s">
        <v>267</v>
      </c>
      <c r="B92" s="34" t="s">
        <v>142</v>
      </c>
      <c r="C92" s="19" t="s">
        <v>78</v>
      </c>
      <c r="D92" s="49" t="s">
        <v>26</v>
      </c>
      <c r="E92" s="49" t="s">
        <v>29</v>
      </c>
      <c r="F92" s="35" t="s">
        <v>140</v>
      </c>
      <c r="G92" s="19" t="s">
        <v>20</v>
      </c>
      <c r="H92" s="80">
        <f>52.5</f>
        <v>52.5</v>
      </c>
      <c r="I92" s="80">
        <f>52.5</f>
        <v>52.5</v>
      </c>
      <c r="J92" s="80">
        <f>52.5</f>
        <v>52.5</v>
      </c>
      <c r="K92" s="78">
        <f>SUM(H92:J92)</f>
        <v>157.5</v>
      </c>
      <c r="L92" s="79" t="s">
        <v>144</v>
      </c>
    </row>
    <row r="93" spans="1:12" s="5" customFormat="1" ht="141.75" customHeight="1">
      <c r="A93" s="33" t="s">
        <v>268</v>
      </c>
      <c r="B93" s="55" t="s">
        <v>186</v>
      </c>
      <c r="C93" s="21" t="s">
        <v>78</v>
      </c>
      <c r="D93" s="49" t="s">
        <v>26</v>
      </c>
      <c r="E93" s="50" t="s">
        <v>184</v>
      </c>
      <c r="F93" s="35" t="s">
        <v>135</v>
      </c>
      <c r="G93" s="19" t="s">
        <v>20</v>
      </c>
      <c r="H93" s="80">
        <v>0</v>
      </c>
      <c r="I93" s="80">
        <v>0</v>
      </c>
      <c r="J93" s="80">
        <v>0</v>
      </c>
      <c r="K93" s="78">
        <f t="shared" si="3"/>
        <v>0</v>
      </c>
      <c r="L93" s="79" t="s">
        <v>110</v>
      </c>
    </row>
    <row r="94" spans="1:12" s="5" customFormat="1" ht="132" customHeight="1">
      <c r="A94" s="33" t="s">
        <v>269</v>
      </c>
      <c r="B94" s="55" t="s">
        <v>270</v>
      </c>
      <c r="C94" s="19" t="s">
        <v>78</v>
      </c>
      <c r="D94" s="49" t="s">
        <v>26</v>
      </c>
      <c r="E94" s="50" t="s">
        <v>185</v>
      </c>
      <c r="F94" s="35" t="s">
        <v>80</v>
      </c>
      <c r="G94" s="19" t="s">
        <v>20</v>
      </c>
      <c r="H94" s="80">
        <f>83.4+0.71</f>
        <v>84.11</v>
      </c>
      <c r="I94" s="80">
        <f>83.4+0.81</f>
        <v>84.21000000000001</v>
      </c>
      <c r="J94" s="80">
        <f>83.4-11.79</f>
        <v>71.61000000000001</v>
      </c>
      <c r="K94" s="78">
        <f t="shared" si="3"/>
        <v>239.93</v>
      </c>
      <c r="L94" s="79" t="s">
        <v>110</v>
      </c>
    </row>
    <row r="95" spans="1:12" ht="132.75" customHeight="1">
      <c r="A95" s="33" t="s">
        <v>271</v>
      </c>
      <c r="B95" s="34" t="s">
        <v>132</v>
      </c>
      <c r="C95" s="19" t="s">
        <v>78</v>
      </c>
      <c r="D95" s="49" t="s">
        <v>26</v>
      </c>
      <c r="E95" s="49" t="s">
        <v>29</v>
      </c>
      <c r="F95" s="35" t="s">
        <v>93</v>
      </c>
      <c r="G95" s="19" t="s">
        <v>20</v>
      </c>
      <c r="H95" s="25">
        <f>2187.5+312.5</f>
        <v>2500</v>
      </c>
      <c r="I95" s="25">
        <f>2500</f>
        <v>2500</v>
      </c>
      <c r="J95" s="25">
        <f>2500</f>
        <v>2500</v>
      </c>
      <c r="K95" s="78">
        <f t="shared" si="3"/>
        <v>7500</v>
      </c>
      <c r="L95" s="34" t="s">
        <v>35</v>
      </c>
    </row>
    <row r="96" spans="1:12" ht="129.75" customHeight="1">
      <c r="A96" s="33" t="s">
        <v>272</v>
      </c>
      <c r="B96" s="34" t="s">
        <v>183</v>
      </c>
      <c r="C96" s="19" t="s">
        <v>78</v>
      </c>
      <c r="D96" s="49" t="s">
        <v>26</v>
      </c>
      <c r="E96" s="49" t="s">
        <v>29</v>
      </c>
      <c r="F96" s="35" t="s">
        <v>102</v>
      </c>
      <c r="G96" s="19" t="s">
        <v>20</v>
      </c>
      <c r="H96" s="25">
        <v>25.3</v>
      </c>
      <c r="I96" s="25">
        <v>25.3</v>
      </c>
      <c r="J96" s="25">
        <v>25.3</v>
      </c>
      <c r="K96" s="78">
        <f t="shared" si="3"/>
        <v>75.9</v>
      </c>
      <c r="L96" s="34" t="s">
        <v>35</v>
      </c>
    </row>
    <row r="97" spans="1:12" ht="27.75" customHeight="1">
      <c r="A97" s="76"/>
      <c r="B97" s="76" t="s">
        <v>21</v>
      </c>
      <c r="C97" s="76"/>
      <c r="D97" s="76"/>
      <c r="E97" s="76"/>
      <c r="F97" s="76"/>
      <c r="G97" s="76"/>
      <c r="H97" s="81">
        <f>SUM(H89:H96)</f>
        <v>4261.91</v>
      </c>
      <c r="I97" s="81">
        <f>SUM(I89:I96)</f>
        <v>4262.01</v>
      </c>
      <c r="J97" s="81">
        <f>SUM(J89:J96)</f>
        <v>4249.410000000001</v>
      </c>
      <c r="K97" s="81">
        <f>SUM(K89:K96)</f>
        <v>12773.33</v>
      </c>
      <c r="L97" s="81">
        <f>SUM(L89:L96)</f>
        <v>0</v>
      </c>
    </row>
    <row r="98" spans="1:12" ht="63.75" customHeight="1">
      <c r="A98" s="96" t="s">
        <v>166</v>
      </c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8"/>
    </row>
    <row r="99" spans="1:12" s="5" customFormat="1" ht="98.25" customHeight="1">
      <c r="A99" s="82" t="s">
        <v>65</v>
      </c>
      <c r="B99" s="34" t="s">
        <v>134</v>
      </c>
      <c r="C99" s="19" t="s">
        <v>78</v>
      </c>
      <c r="D99" s="49" t="s">
        <v>26</v>
      </c>
      <c r="E99" s="49" t="s">
        <v>29</v>
      </c>
      <c r="F99" s="83" t="s">
        <v>76</v>
      </c>
      <c r="G99" s="19" t="s">
        <v>20</v>
      </c>
      <c r="H99" s="36"/>
      <c r="I99" s="36"/>
      <c r="J99" s="36"/>
      <c r="K99" s="37">
        <f>SUM(H99:J99)</f>
        <v>0</v>
      </c>
      <c r="L99" s="84" t="s">
        <v>67</v>
      </c>
    </row>
    <row r="100" spans="1:12" ht="26.25" customHeight="1">
      <c r="A100" s="76"/>
      <c r="B100" s="76" t="s">
        <v>30</v>
      </c>
      <c r="C100" s="76"/>
      <c r="D100" s="76"/>
      <c r="E100" s="76"/>
      <c r="F100" s="76"/>
      <c r="G100" s="76"/>
      <c r="H100" s="81">
        <f>SUM(H99:H99)</f>
        <v>0</v>
      </c>
      <c r="I100" s="81">
        <f>SUM(I99:I99)</f>
        <v>0</v>
      </c>
      <c r="J100" s="81">
        <f>SUM(J99:J99)</f>
        <v>0</v>
      </c>
      <c r="K100" s="81">
        <f>SUM(K99:K99)</f>
        <v>0</v>
      </c>
      <c r="L100" s="76"/>
    </row>
    <row r="101" spans="1:12" ht="43.5" customHeight="1">
      <c r="A101" s="96" t="s">
        <v>167</v>
      </c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8"/>
    </row>
    <row r="102" spans="1:12" ht="94.5">
      <c r="A102" s="85" t="s">
        <v>66</v>
      </c>
      <c r="B102" s="34" t="s">
        <v>134</v>
      </c>
      <c r="C102" s="19" t="s">
        <v>78</v>
      </c>
      <c r="D102" s="33" t="s">
        <v>26</v>
      </c>
      <c r="E102" s="33" t="s">
        <v>29</v>
      </c>
      <c r="F102" s="46" t="s">
        <v>24</v>
      </c>
      <c r="G102" s="19" t="s">
        <v>20</v>
      </c>
      <c r="H102" s="23">
        <v>0</v>
      </c>
      <c r="I102" s="23">
        <v>0</v>
      </c>
      <c r="J102" s="23"/>
      <c r="K102" s="24">
        <f>SUM(H102:J102)</f>
        <v>0</v>
      </c>
      <c r="L102" s="84" t="s">
        <v>22</v>
      </c>
    </row>
    <row r="103" spans="1:12" ht="66" customHeight="1">
      <c r="A103" s="86" t="s">
        <v>168</v>
      </c>
      <c r="B103" s="79" t="s">
        <v>273</v>
      </c>
      <c r="C103" s="19" t="s">
        <v>78</v>
      </c>
      <c r="D103" s="33" t="s">
        <v>26</v>
      </c>
      <c r="E103" s="86"/>
      <c r="F103" s="86"/>
      <c r="G103" s="86" t="s">
        <v>0</v>
      </c>
      <c r="H103" s="87"/>
      <c r="I103" s="87"/>
      <c r="J103" s="87"/>
      <c r="K103" s="24">
        <f>SUM(H103:J103)</f>
        <v>0</v>
      </c>
      <c r="L103" s="79" t="s">
        <v>274</v>
      </c>
    </row>
    <row r="104" spans="1:12" ht="31.5" customHeight="1">
      <c r="A104" s="63"/>
      <c r="B104" s="88" t="s">
        <v>23</v>
      </c>
      <c r="C104" s="88"/>
      <c r="D104" s="63"/>
      <c r="E104" s="63"/>
      <c r="F104" s="63"/>
      <c r="G104" s="63"/>
      <c r="H104" s="64">
        <f>SUM(H102:H103)</f>
        <v>0</v>
      </c>
      <c r="I104" s="64">
        <f>SUM(I102:I103)</f>
        <v>0</v>
      </c>
      <c r="J104" s="64">
        <f>SUM(J102:J103)</f>
        <v>0</v>
      </c>
      <c r="K104" s="64">
        <f>SUM(K102:K103)</f>
        <v>0</v>
      </c>
      <c r="L104" s="63"/>
    </row>
    <row r="105" spans="1:12" ht="15.75">
      <c r="A105" s="89"/>
      <c r="B105" s="63" t="s">
        <v>16</v>
      </c>
      <c r="C105" s="63"/>
      <c r="D105" s="63"/>
      <c r="E105" s="63"/>
      <c r="F105" s="63"/>
      <c r="G105" s="63"/>
      <c r="H105" s="64">
        <f>H33+H37+H41+H69+H87+H97+H100+H104</f>
        <v>947333.71</v>
      </c>
      <c r="I105" s="64">
        <f>I33+I37+I41+I69+I87+I97+I100+I104</f>
        <v>939511.3899999999</v>
      </c>
      <c r="J105" s="64">
        <f>J33+J37+J41+J69+J87+J97+J100+J104</f>
        <v>903359.3899999999</v>
      </c>
      <c r="K105" s="64">
        <f>K33+K37+K41+K69+K87+K97+K100+K104</f>
        <v>2790204.4900000007</v>
      </c>
      <c r="L105" s="63"/>
    </row>
    <row r="106" spans="1:12" ht="15.75" hidden="1">
      <c r="A106" s="11"/>
      <c r="B106" s="11" t="s">
        <v>118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5">
      <c r="A107" s="12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</row>
    <row r="108" spans="1:12" ht="15.75">
      <c r="A108" s="12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1:12" ht="15">
      <c r="A109" s="12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</row>
    <row r="110" spans="1:12" ht="15">
      <c r="A110" s="12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</row>
  </sheetData>
  <sheetProtection/>
  <mergeCells count="32">
    <mergeCell ref="F2:L2"/>
    <mergeCell ref="A1:L1"/>
    <mergeCell ref="A10:L10"/>
    <mergeCell ref="A6:L6"/>
    <mergeCell ref="A7:L7"/>
    <mergeCell ref="A8:L8"/>
    <mergeCell ref="D15:G15"/>
    <mergeCell ref="K9:L9"/>
    <mergeCell ref="A13:L13"/>
    <mergeCell ref="A3:L3"/>
    <mergeCell ref="A4:L4"/>
    <mergeCell ref="A5:L5"/>
    <mergeCell ref="A18:L18"/>
    <mergeCell ref="A11:L11"/>
    <mergeCell ref="A12:L12"/>
    <mergeCell ref="A14:L14"/>
    <mergeCell ref="K15:K16"/>
    <mergeCell ref="H15:J15"/>
    <mergeCell ref="A17:L17"/>
    <mergeCell ref="B15:B16"/>
    <mergeCell ref="L15:L16"/>
    <mergeCell ref="A15:A16"/>
    <mergeCell ref="A101:L101"/>
    <mergeCell ref="B108:L108"/>
    <mergeCell ref="A33:C33"/>
    <mergeCell ref="A38:L38"/>
    <mergeCell ref="A42:L42"/>
    <mergeCell ref="A69:B69"/>
    <mergeCell ref="A70:L70"/>
    <mergeCell ref="A88:L88"/>
    <mergeCell ref="A98:L98"/>
    <mergeCell ref="A34:L34"/>
  </mergeCells>
  <printOptions/>
  <pageMargins left="0.35433070866141736" right="0.35433070866141736" top="0.5905511811023623" bottom="0.3937007874015748" header="0.5118110236220472" footer="0.5118110236220472"/>
  <pageSetup fitToHeight="0" fitToWidth="1" horizontalDpi="600" verticalDpi="600" orientation="portrait" paperSize="9" scale="56" r:id="rId1"/>
  <rowBreaks count="1" manualBreakCount="1">
    <brk id="42" min="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638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6" sqref="A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2022-02-01T09:14:50Z</cp:lastPrinted>
  <dcterms:created xsi:type="dcterms:W3CDTF">2010-09-05T13:57:35Z</dcterms:created>
  <dcterms:modified xsi:type="dcterms:W3CDTF">2022-02-08T08:10:56Z</dcterms:modified>
  <cp:category/>
  <cp:version/>
  <cp:contentType/>
  <cp:contentStatus/>
</cp:coreProperties>
</file>