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40" windowHeight="9060" firstSheet="1" activeTab="3"/>
  </bookViews>
  <sheets>
    <sheet name="расшифровка муниц задания" sheetId="14" state="hidden" r:id="rId1"/>
    <sheet name="Муниципальное задание" sheetId="32" r:id="rId2"/>
    <sheet name="Платные" sheetId="33" r:id="rId3"/>
    <sheet name="Иные" sheetId="34" r:id="rId4"/>
  </sheets>
  <calcPr calcId="125725"/>
</workbook>
</file>

<file path=xl/calcChain.xml><?xml version="1.0" encoding="utf-8"?>
<calcChain xmlns="http://schemas.openxmlformats.org/spreadsheetml/2006/main">
  <c r="BN139" i="32"/>
  <c r="S50" i="33"/>
  <c r="O55"/>
  <c r="O50"/>
  <c r="O40"/>
  <c r="H8" i="34"/>
  <c r="I7"/>
  <c r="I6"/>
  <c r="K5"/>
  <c r="K8" s="1"/>
  <c r="J5"/>
  <c r="J8" s="1"/>
  <c r="H5"/>
  <c r="G5"/>
  <c r="I5" s="1"/>
  <c r="K4"/>
  <c r="J4"/>
  <c r="I4"/>
  <c r="I8" l="1"/>
  <c r="G8"/>
  <c r="J43" i="33" l="1"/>
  <c r="I42"/>
  <c r="H42"/>
  <c r="G42"/>
  <c r="F42"/>
  <c r="J42" s="1"/>
  <c r="O47" s="1"/>
  <c r="J41"/>
  <c r="J40"/>
  <c r="I39"/>
  <c r="H39"/>
  <c r="G39"/>
  <c r="F39"/>
  <c r="J39" s="1"/>
  <c r="O49" s="1"/>
  <c r="J38"/>
  <c r="I38"/>
  <c r="I37"/>
  <c r="H37"/>
  <c r="G37"/>
  <c r="F37"/>
  <c r="J37" s="1"/>
  <c r="O48" s="1"/>
  <c r="O36"/>
  <c r="O54" s="1"/>
  <c r="J36"/>
  <c r="J35"/>
  <c r="O39" s="1"/>
  <c r="I35"/>
  <c r="H35"/>
  <c r="G35"/>
  <c r="F35"/>
  <c r="J34"/>
  <c r="I34"/>
  <c r="J33"/>
  <c r="J32"/>
  <c r="J31"/>
  <c r="J30"/>
  <c r="J29"/>
  <c r="I28"/>
  <c r="H28"/>
  <c r="G28"/>
  <c r="F28"/>
  <c r="J28" s="1"/>
  <c r="J27"/>
  <c r="J26"/>
  <c r="J25"/>
  <c r="J24"/>
  <c r="J23"/>
  <c r="J22"/>
  <c r="I21"/>
  <c r="H21"/>
  <c r="G21"/>
  <c r="F21"/>
  <c r="J21" s="1"/>
  <c r="O45" s="1"/>
  <c r="J20"/>
  <c r="I19"/>
  <c r="F19"/>
  <c r="J19" s="1"/>
  <c r="O31" s="1"/>
  <c r="O56" s="1"/>
  <c r="J18"/>
  <c r="F18"/>
  <c r="J17"/>
  <c r="I16"/>
  <c r="H16"/>
  <c r="G16"/>
  <c r="F16"/>
  <c r="J16" s="1"/>
  <c r="O42" s="1"/>
  <c r="E16"/>
  <c r="E44" s="1"/>
  <c r="J15"/>
  <c r="J14"/>
  <c r="J13"/>
  <c r="I12"/>
  <c r="I44" s="1"/>
  <c r="I45" s="1"/>
  <c r="H12"/>
  <c r="G12"/>
  <c r="G44" s="1"/>
  <c r="G45" s="1"/>
  <c r="F12"/>
  <c r="J12" s="1"/>
  <c r="O38" s="1"/>
  <c r="J11"/>
  <c r="F10"/>
  <c r="J10" s="1"/>
  <c r="O41" s="1"/>
  <c r="J9"/>
  <c r="J8"/>
  <c r="H7"/>
  <c r="H44" s="1"/>
  <c r="H45" s="1"/>
  <c r="G7"/>
  <c r="F7"/>
  <c r="J7" s="1"/>
  <c r="O43" s="1"/>
  <c r="J6"/>
  <c r="J5"/>
  <c r="O37" s="1"/>
  <c r="O52" s="1"/>
  <c r="O46" l="1"/>
  <c r="O35"/>
  <c r="F45"/>
  <c r="J45" s="1"/>
  <c r="J44"/>
  <c r="O53"/>
  <c r="O58" s="1"/>
  <c r="F44"/>
  <c r="BE73" i="32" l="1"/>
  <c r="BF73"/>
  <c r="BG73"/>
  <c r="BH73"/>
  <c r="BI73"/>
  <c r="BD73"/>
  <c r="BE95"/>
  <c r="BF95"/>
  <c r="BG95"/>
  <c r="BH95"/>
  <c r="BI95"/>
  <c r="BD95"/>
  <c r="BJ101"/>
  <c r="BJ100"/>
  <c r="BJ99"/>
  <c r="BJ94"/>
  <c r="BJ93"/>
  <c r="BJ92"/>
  <c r="BJ91"/>
  <c r="BE28"/>
  <c r="BF28"/>
  <c r="BG28"/>
  <c r="BH28"/>
  <c r="BI28"/>
  <c r="BD28"/>
  <c r="BJ30"/>
  <c r="BE108" l="1"/>
  <c r="BF108"/>
  <c r="BG108"/>
  <c r="BH108"/>
  <c r="BI108"/>
  <c r="BD108"/>
  <c r="BJ121"/>
  <c r="BJ120"/>
  <c r="BF102"/>
  <c r="BE122"/>
  <c r="BF122"/>
  <c r="BG122"/>
  <c r="BH122"/>
  <c r="BI122"/>
  <c r="BD122"/>
  <c r="BD118"/>
  <c r="BL144"/>
  <c r="BK144"/>
  <c r="BI144"/>
  <c r="BH144"/>
  <c r="BG144"/>
  <c r="BF144"/>
  <c r="BE144"/>
  <c r="BD144"/>
  <c r="BL143"/>
  <c r="BK143"/>
  <c r="BI143"/>
  <c r="BH143"/>
  <c r="BG143"/>
  <c r="BF143"/>
  <c r="BE143"/>
  <c r="BD143"/>
  <c r="BL136"/>
  <c r="BK136"/>
  <c r="BL134"/>
  <c r="BL148" s="1"/>
  <c r="BK134"/>
  <c r="BK148" s="1"/>
  <c r="BC132"/>
  <c r="BB132"/>
  <c r="AZ132"/>
  <c r="AX132"/>
  <c r="AV132"/>
  <c r="AT132"/>
  <c r="AS132"/>
  <c r="AU132" s="1"/>
  <c r="AR132"/>
  <c r="AP132"/>
  <c r="AN132"/>
  <c r="AJ132"/>
  <c r="AH132"/>
  <c r="AF132"/>
  <c r="AD132"/>
  <c r="AB132"/>
  <c r="Z132"/>
  <c r="Y132"/>
  <c r="X132"/>
  <c r="V132"/>
  <c r="T132"/>
  <c r="R132"/>
  <c r="P132"/>
  <c r="N132"/>
  <c r="L132"/>
  <c r="K132"/>
  <c r="J132"/>
  <c r="I132"/>
  <c r="H132"/>
  <c r="F132"/>
  <c r="E132"/>
  <c r="BJ130"/>
  <c r="BJ129"/>
  <c r="BJ128"/>
  <c r="BL127"/>
  <c r="BK127"/>
  <c r="BI127"/>
  <c r="BI131" s="1"/>
  <c r="BH127"/>
  <c r="BH131" s="1"/>
  <c r="BG127"/>
  <c r="BG131" s="1"/>
  <c r="BF127"/>
  <c r="BF131" s="1"/>
  <c r="BE127"/>
  <c r="BE131" s="1"/>
  <c r="BD127"/>
  <c r="BJ125"/>
  <c r="BL124"/>
  <c r="BL146" s="1"/>
  <c r="BK124"/>
  <c r="BK146" s="1"/>
  <c r="BI124"/>
  <c r="BI146" s="1"/>
  <c r="BH124"/>
  <c r="BH146" s="1"/>
  <c r="BG124"/>
  <c r="BG146" s="1"/>
  <c r="BF124"/>
  <c r="BF146" s="1"/>
  <c r="BE124"/>
  <c r="BE146" s="1"/>
  <c r="BD124"/>
  <c r="J124"/>
  <c r="E124"/>
  <c r="G124" s="1"/>
  <c r="I124" s="1"/>
  <c r="M124" s="1"/>
  <c r="O124" s="1"/>
  <c r="Q124" s="1"/>
  <c r="S124" s="1"/>
  <c r="U124" s="1"/>
  <c r="W124" s="1"/>
  <c r="Y124" s="1"/>
  <c r="AA124" s="1"/>
  <c r="AC124" s="1"/>
  <c r="AE124" s="1"/>
  <c r="AG124" s="1"/>
  <c r="AI124" s="1"/>
  <c r="AK124" s="1"/>
  <c r="AM124" s="1"/>
  <c r="AO124" s="1"/>
  <c r="AQ124" s="1"/>
  <c r="AS124" s="1"/>
  <c r="AU124" s="1"/>
  <c r="AW124" s="1"/>
  <c r="AY124" s="1"/>
  <c r="BB124" s="1"/>
  <c r="BJ123"/>
  <c r="BJ119"/>
  <c r="BJ118"/>
  <c r="BJ117"/>
  <c r="BJ116"/>
  <c r="BJ115"/>
  <c r="BJ114"/>
  <c r="BJ113"/>
  <c r="BJ112"/>
  <c r="BJ111"/>
  <c r="BJ110"/>
  <c r="BJ109"/>
  <c r="BL108"/>
  <c r="BK108"/>
  <c r="BJ107"/>
  <c r="BJ106"/>
  <c r="BL105"/>
  <c r="BL126" s="1"/>
  <c r="BK105"/>
  <c r="BI105"/>
  <c r="BH105"/>
  <c r="BG105"/>
  <c r="BF105"/>
  <c r="BE105"/>
  <c r="BD105"/>
  <c r="BJ104"/>
  <c r="BL103"/>
  <c r="BK103"/>
  <c r="BI103"/>
  <c r="BH103"/>
  <c r="BG103"/>
  <c r="BF103"/>
  <c r="BE103"/>
  <c r="BD103"/>
  <c r="BC102"/>
  <c r="BB102"/>
  <c r="AX102"/>
  <c r="AR102"/>
  <c r="AP102"/>
  <c r="AN102"/>
  <c r="Y102"/>
  <c r="AA102" s="1"/>
  <c r="AC102" s="1"/>
  <c r="AE102" s="1"/>
  <c r="AG102" s="1"/>
  <c r="AI102" s="1"/>
  <c r="AK102" s="1"/>
  <c r="AM102" s="1"/>
  <c r="X102"/>
  <c r="T102"/>
  <c r="L102"/>
  <c r="J102"/>
  <c r="E102"/>
  <c r="G102" s="1"/>
  <c r="I102" s="1"/>
  <c r="BJ98"/>
  <c r="BJ97"/>
  <c r="BJ96"/>
  <c r="BE139"/>
  <c r="BJ90"/>
  <c r="BJ89"/>
  <c r="BJ88"/>
  <c r="BJ87"/>
  <c r="BJ86"/>
  <c r="BJ85"/>
  <c r="BJ84"/>
  <c r="BJ83"/>
  <c r="BJ82"/>
  <c r="BJ81"/>
  <c r="BJ80"/>
  <c r="BJ79"/>
  <c r="BJ78"/>
  <c r="BJ77"/>
  <c r="BJ76"/>
  <c r="BJ75"/>
  <c r="BJ74"/>
  <c r="BL73"/>
  <c r="BL102" s="1"/>
  <c r="BK73"/>
  <c r="BK102" s="1"/>
  <c r="BH102"/>
  <c r="BC73"/>
  <c r="BB73"/>
  <c r="AB73"/>
  <c r="Y73"/>
  <c r="AA73" s="1"/>
  <c r="X73"/>
  <c r="T73"/>
  <c r="J73"/>
  <c r="E73"/>
  <c r="G73" s="1"/>
  <c r="I73" s="1"/>
  <c r="M73" s="1"/>
  <c r="O73" s="1"/>
  <c r="Q73" s="1"/>
  <c r="S73" s="1"/>
  <c r="BI72"/>
  <c r="BH72"/>
  <c r="BG72"/>
  <c r="BF72"/>
  <c r="BE72"/>
  <c r="BD72"/>
  <c r="BJ71"/>
  <c r="BJ70"/>
  <c r="BJ69"/>
  <c r="AA69"/>
  <c r="AC69" s="1"/>
  <c r="AE69" s="1"/>
  <c r="AG69" s="1"/>
  <c r="AI69" s="1"/>
  <c r="AK69" s="1"/>
  <c r="AM69" s="1"/>
  <c r="AO69" s="1"/>
  <c r="AQ69" s="1"/>
  <c r="AS69" s="1"/>
  <c r="AU69" s="1"/>
  <c r="AW69" s="1"/>
  <c r="AY69" s="1"/>
  <c r="J69"/>
  <c r="G69"/>
  <c r="I69" s="1"/>
  <c r="M69" s="1"/>
  <c r="O69" s="1"/>
  <c r="Q69" s="1"/>
  <c r="S69" s="1"/>
  <c r="U69" s="1"/>
  <c r="W69" s="1"/>
  <c r="BI68"/>
  <c r="BD68"/>
  <c r="BJ67"/>
  <c r="BL66"/>
  <c r="BL68" s="1"/>
  <c r="BL72" s="1"/>
  <c r="BK66"/>
  <c r="BK68" s="1"/>
  <c r="BK72" s="1"/>
  <c r="BJ66"/>
  <c r="BH66"/>
  <c r="BH68" s="1"/>
  <c r="BG66"/>
  <c r="BG68" s="1"/>
  <c r="BF66"/>
  <c r="BF68" s="1"/>
  <c r="BE66"/>
  <c r="BE68" s="1"/>
  <c r="BJ65"/>
  <c r="AA65"/>
  <c r="AC65" s="1"/>
  <c r="AE65" s="1"/>
  <c r="AG65" s="1"/>
  <c r="AI65" s="1"/>
  <c r="AK65" s="1"/>
  <c r="AM65" s="1"/>
  <c r="AO65" s="1"/>
  <c r="AQ65" s="1"/>
  <c r="AS65" s="1"/>
  <c r="AU65" s="1"/>
  <c r="AW65" s="1"/>
  <c r="AY65" s="1"/>
  <c r="J65"/>
  <c r="G65"/>
  <c r="I65" s="1"/>
  <c r="M65" s="1"/>
  <c r="O65" s="1"/>
  <c r="Q65" s="1"/>
  <c r="S65" s="1"/>
  <c r="U65" s="1"/>
  <c r="W65" s="1"/>
  <c r="AZ64"/>
  <c r="AH64"/>
  <c r="AD64"/>
  <c r="T64"/>
  <c r="P64"/>
  <c r="H64"/>
  <c r="F64"/>
  <c r="BJ63"/>
  <c r="BJ62"/>
  <c r="BJ61"/>
  <c r="BJ60"/>
  <c r="BL59"/>
  <c r="BL147" s="1"/>
  <c r="BK59"/>
  <c r="BK147" s="1"/>
  <c r="BI59"/>
  <c r="BH59"/>
  <c r="BH147" s="1"/>
  <c r="BG59"/>
  <c r="BG147" s="1"/>
  <c r="BF59"/>
  <c r="BE59"/>
  <c r="BD59"/>
  <c r="BJ58"/>
  <c r="BI57"/>
  <c r="BI145" s="1"/>
  <c r="BH57"/>
  <c r="BH145" s="1"/>
  <c r="BG57"/>
  <c r="BG145" s="1"/>
  <c r="BF57"/>
  <c r="BF145" s="1"/>
  <c r="BE57"/>
  <c r="BE145" s="1"/>
  <c r="BD57"/>
  <c r="BJ56"/>
  <c r="AA56"/>
  <c r="AC56" s="1"/>
  <c r="AE56" s="1"/>
  <c r="AG56" s="1"/>
  <c r="AI56" s="1"/>
  <c r="AK56" s="1"/>
  <c r="AM56" s="1"/>
  <c r="AO56" s="1"/>
  <c r="AQ56" s="1"/>
  <c r="AS56" s="1"/>
  <c r="AU56" s="1"/>
  <c r="AW56" s="1"/>
  <c r="AY56" s="1"/>
  <c r="J56"/>
  <c r="G56"/>
  <c r="I56" s="1"/>
  <c r="M56" s="1"/>
  <c r="O56" s="1"/>
  <c r="Q56" s="1"/>
  <c r="S56" s="1"/>
  <c r="U56" s="1"/>
  <c r="W56" s="1"/>
  <c r="BJ55"/>
  <c r="BI54"/>
  <c r="BI142" s="1"/>
  <c r="BH54"/>
  <c r="BH142" s="1"/>
  <c r="BG54"/>
  <c r="BG142" s="1"/>
  <c r="BF54"/>
  <c r="BF142" s="1"/>
  <c r="BE54"/>
  <c r="BE142" s="1"/>
  <c r="BD54"/>
  <c r="BD142" s="1"/>
  <c r="BN142" s="1"/>
  <c r="BJ53"/>
  <c r="BJ52"/>
  <c r="BJ51"/>
  <c r="BL50"/>
  <c r="BL141" s="1"/>
  <c r="BK50"/>
  <c r="BK141" s="1"/>
  <c r="BI50"/>
  <c r="BH50"/>
  <c r="BG50"/>
  <c r="BF50"/>
  <c r="BE50"/>
  <c r="BD50"/>
  <c r="BC50"/>
  <c r="BC64" s="1"/>
  <c r="BB50"/>
  <c r="AX50"/>
  <c r="AX64" s="1"/>
  <c r="Y50"/>
  <c r="AA50" s="1"/>
  <c r="AC50" s="1"/>
  <c r="AE50" s="1"/>
  <c r="AG50" s="1"/>
  <c r="AI50" s="1"/>
  <c r="AK50" s="1"/>
  <c r="AM50" s="1"/>
  <c r="AO50" s="1"/>
  <c r="AQ50" s="1"/>
  <c r="AS50" s="1"/>
  <c r="AU50" s="1"/>
  <c r="AW50" s="1"/>
  <c r="X50"/>
  <c r="J50"/>
  <c r="E50"/>
  <c r="G50" s="1"/>
  <c r="I50" s="1"/>
  <c r="BJ49"/>
  <c r="BJ48"/>
  <c r="BL47"/>
  <c r="BK47"/>
  <c r="BI47"/>
  <c r="BH47"/>
  <c r="BG47"/>
  <c r="BF47"/>
  <c r="BE47"/>
  <c r="BD47"/>
  <c r="BJ46"/>
  <c r="BJ45"/>
  <c r="BJ44"/>
  <c r="BJ43"/>
  <c r="BJ42"/>
  <c r="BJ41"/>
  <c r="BJ40"/>
  <c r="BL39"/>
  <c r="BL138" s="1"/>
  <c r="BK39"/>
  <c r="BK138" s="1"/>
  <c r="BI39"/>
  <c r="BI138" s="1"/>
  <c r="BH39"/>
  <c r="BH138" s="1"/>
  <c r="BG39"/>
  <c r="BG138" s="1"/>
  <c r="BF39"/>
  <c r="BF138" s="1"/>
  <c r="BE39"/>
  <c r="BE138" s="1"/>
  <c r="BD39"/>
  <c r="BD138" s="1"/>
  <c r="V39"/>
  <c r="V64" s="1"/>
  <c r="P39"/>
  <c r="J39"/>
  <c r="E39"/>
  <c r="G39" s="1"/>
  <c r="I39" s="1"/>
  <c r="M39" s="1"/>
  <c r="O39" s="1"/>
  <c r="BJ38"/>
  <c r="BJ37"/>
  <c r="BJ36"/>
  <c r="BL35"/>
  <c r="BL137" s="1"/>
  <c r="BK35"/>
  <c r="BK137" s="1"/>
  <c r="BI35"/>
  <c r="BI137" s="1"/>
  <c r="BH35"/>
  <c r="BH137" s="1"/>
  <c r="BG35"/>
  <c r="BG137" s="1"/>
  <c r="BF35"/>
  <c r="BF137" s="1"/>
  <c r="BE35"/>
  <c r="BE137" s="1"/>
  <c r="BD35"/>
  <c r="BB35"/>
  <c r="AR35"/>
  <c r="AR64" s="1"/>
  <c r="AP35"/>
  <c r="AP64" s="1"/>
  <c r="AN35"/>
  <c r="AN64" s="1"/>
  <c r="AJ35"/>
  <c r="AJ64" s="1"/>
  <c r="Y35"/>
  <c r="X35"/>
  <c r="J35"/>
  <c r="E35"/>
  <c r="G35" s="1"/>
  <c r="I35" s="1"/>
  <c r="M35" s="1"/>
  <c r="O35" s="1"/>
  <c r="Q35" s="1"/>
  <c r="S35" s="1"/>
  <c r="U35" s="1"/>
  <c r="W35" s="1"/>
  <c r="BJ34"/>
  <c r="BJ33"/>
  <c r="BJ32"/>
  <c r="BI31"/>
  <c r="BH31"/>
  <c r="BG31"/>
  <c r="BF31"/>
  <c r="BE31"/>
  <c r="BD31"/>
  <c r="AA31"/>
  <c r="AC31" s="1"/>
  <c r="AE31" s="1"/>
  <c r="AG31" s="1"/>
  <c r="AI31" s="1"/>
  <c r="AK31" s="1"/>
  <c r="AM31" s="1"/>
  <c r="AO31" s="1"/>
  <c r="AQ31" s="1"/>
  <c r="AS31" s="1"/>
  <c r="AU31" s="1"/>
  <c r="AW31" s="1"/>
  <c r="AY31" s="1"/>
  <c r="J31"/>
  <c r="G31"/>
  <c r="I31" s="1"/>
  <c r="M31" s="1"/>
  <c r="O31" s="1"/>
  <c r="Q31" s="1"/>
  <c r="S31" s="1"/>
  <c r="U31" s="1"/>
  <c r="W31" s="1"/>
  <c r="BJ29"/>
  <c r="BL28"/>
  <c r="BK28"/>
  <c r="BK135" s="1"/>
  <c r="BF135"/>
  <c r="BJ27"/>
  <c r="BJ26"/>
  <c r="BI25"/>
  <c r="BH25"/>
  <c r="BG25"/>
  <c r="BF25"/>
  <c r="BE25"/>
  <c r="BD25"/>
  <c r="AA25"/>
  <c r="AC25" s="1"/>
  <c r="AE25" s="1"/>
  <c r="AG25" s="1"/>
  <c r="AI25" s="1"/>
  <c r="AK25" s="1"/>
  <c r="AM25" s="1"/>
  <c r="AO25" s="1"/>
  <c r="AQ25" s="1"/>
  <c r="AS25" s="1"/>
  <c r="AU25" s="1"/>
  <c r="AW25" s="1"/>
  <c r="AY25" s="1"/>
  <c r="J25"/>
  <c r="G25"/>
  <c r="I25" s="1"/>
  <c r="M25" s="1"/>
  <c r="O25" s="1"/>
  <c r="Q25" s="1"/>
  <c r="S25" s="1"/>
  <c r="U25" s="1"/>
  <c r="W25" s="1"/>
  <c r="BI24"/>
  <c r="BH24"/>
  <c r="BG24"/>
  <c r="BF24"/>
  <c r="BE24"/>
  <c r="BD24"/>
  <c r="BJ23"/>
  <c r="BJ22"/>
  <c r="BI21"/>
  <c r="BD21"/>
  <c r="BJ20"/>
  <c r="AE20"/>
  <c r="AG20" s="1"/>
  <c r="AI20" s="1"/>
  <c r="AK20" s="1"/>
  <c r="AM20" s="1"/>
  <c r="AO20" s="1"/>
  <c r="AQ20" s="1"/>
  <c r="AS20" s="1"/>
  <c r="AU20" s="1"/>
  <c r="AW20" s="1"/>
  <c r="AY20" s="1"/>
  <c r="BJ19"/>
  <c r="AE19"/>
  <c r="AG19" s="1"/>
  <c r="AI19" s="1"/>
  <c r="AK19" s="1"/>
  <c r="AM19" s="1"/>
  <c r="AO19" s="1"/>
  <c r="AQ19" s="1"/>
  <c r="AS19" s="1"/>
  <c r="AU19" s="1"/>
  <c r="AW19" s="1"/>
  <c r="AY19" s="1"/>
  <c r="BJ17"/>
  <c r="BJ16"/>
  <c r="BI15"/>
  <c r="BH15"/>
  <c r="BG15"/>
  <c r="BF15"/>
  <c r="BE15"/>
  <c r="BD15"/>
  <c r="AE15"/>
  <c r="AG15" s="1"/>
  <c r="AI15" s="1"/>
  <c r="AK15" s="1"/>
  <c r="AM15" s="1"/>
  <c r="AO15" s="1"/>
  <c r="AQ15" s="1"/>
  <c r="AS15" s="1"/>
  <c r="AU15" s="1"/>
  <c r="AW15" s="1"/>
  <c r="AY15" s="1"/>
  <c r="BJ14"/>
  <c r="BJ13"/>
  <c r="BI12"/>
  <c r="BH12"/>
  <c r="BG12"/>
  <c r="BF12"/>
  <c r="BE12"/>
  <c r="BD12"/>
  <c r="AE12"/>
  <c r="AG12" s="1"/>
  <c r="AI12" s="1"/>
  <c r="AK12" s="1"/>
  <c r="AM12" s="1"/>
  <c r="AO12" s="1"/>
  <c r="AQ12" s="1"/>
  <c r="AS12" s="1"/>
  <c r="AU12" s="1"/>
  <c r="AW12" s="1"/>
  <c r="AY12" s="1"/>
  <c r="BL11"/>
  <c r="BK11"/>
  <c r="BB11"/>
  <c r="AD11"/>
  <c r="AE11" s="1"/>
  <c r="AG11" s="1"/>
  <c r="AI11" s="1"/>
  <c r="AK11" s="1"/>
  <c r="AM11" s="1"/>
  <c r="AO11" s="1"/>
  <c r="AQ11" s="1"/>
  <c r="AS11" s="1"/>
  <c r="AU11" s="1"/>
  <c r="AW11" s="1"/>
  <c r="AY11" s="1"/>
  <c r="BJ10"/>
  <c r="BJ9"/>
  <c r="BJ8"/>
  <c r="BI7"/>
  <c r="BH7"/>
  <c r="BG7"/>
  <c r="BF7"/>
  <c r="BE7"/>
  <c r="BD7"/>
  <c r="AE7"/>
  <c r="AG7" s="1"/>
  <c r="AI7" s="1"/>
  <c r="AK7" s="1"/>
  <c r="AM7" s="1"/>
  <c r="AO7" s="1"/>
  <c r="AQ7" s="1"/>
  <c r="AS7" s="1"/>
  <c r="AU7" s="1"/>
  <c r="AW7" s="1"/>
  <c r="AY7" s="1"/>
  <c r="BJ6"/>
  <c r="BJ5"/>
  <c r="BI4"/>
  <c r="BH4"/>
  <c r="BG4"/>
  <c r="BF4"/>
  <c r="BE4"/>
  <c r="BD4"/>
  <c r="AE4"/>
  <c r="AG4" s="1"/>
  <c r="AI4" s="1"/>
  <c r="AK4" s="1"/>
  <c r="AM4" s="1"/>
  <c r="AO4" s="1"/>
  <c r="AQ4" s="1"/>
  <c r="AS4" s="1"/>
  <c r="AU4" s="1"/>
  <c r="AW4" s="1"/>
  <c r="AY4" s="1"/>
  <c r="AW132" l="1"/>
  <c r="BD102"/>
  <c r="BH141"/>
  <c r="BH135"/>
  <c r="BE18"/>
  <c r="BI18"/>
  <c r="BJ15"/>
  <c r="BE147"/>
  <c r="BI147"/>
  <c r="BF64"/>
  <c r="BD126"/>
  <c r="BJ47"/>
  <c r="BE11"/>
  <c r="BD136"/>
  <c r="BG141"/>
  <c r="BF139"/>
  <c r="BF11"/>
  <c r="BJ24"/>
  <c r="BG135"/>
  <c r="BL64"/>
  <c r="BL132" s="1"/>
  <c r="BG139"/>
  <c r="AO102"/>
  <c r="AQ102" s="1"/>
  <c r="AS102" s="1"/>
  <c r="AU102" s="1"/>
  <c r="AW102" s="1"/>
  <c r="AY102" s="1"/>
  <c r="BE126"/>
  <c r="BJ105"/>
  <c r="BI11"/>
  <c r="BK140"/>
  <c r="BE141"/>
  <c r="BF147"/>
  <c r="BE102"/>
  <c r="BI102"/>
  <c r="M102"/>
  <c r="O102" s="1"/>
  <c r="Q102" s="1"/>
  <c r="S102" s="1"/>
  <c r="U102" s="1"/>
  <c r="W102" s="1"/>
  <c r="BJ59"/>
  <c r="BJ95"/>
  <c r="BJ144"/>
  <c r="BD141"/>
  <c r="BJ4"/>
  <c r="BH11"/>
  <c r="BF18"/>
  <c r="BG18"/>
  <c r="BD64"/>
  <c r="BH64"/>
  <c r="BJ50"/>
  <c r="U73"/>
  <c r="W73" s="1"/>
  <c r="AC73"/>
  <c r="AE73" s="1"/>
  <c r="AG73" s="1"/>
  <c r="AI73" s="1"/>
  <c r="AK73" s="1"/>
  <c r="AM73" s="1"/>
  <c r="AO73" s="1"/>
  <c r="AQ73" s="1"/>
  <c r="AS73" s="1"/>
  <c r="AU73" s="1"/>
  <c r="AW73" s="1"/>
  <c r="AY73" s="1"/>
  <c r="BK126"/>
  <c r="BJ124"/>
  <c r="X64"/>
  <c r="BJ39"/>
  <c r="BG102"/>
  <c r="BE140"/>
  <c r="BI140"/>
  <c r="M132"/>
  <c r="O132" s="1"/>
  <c r="Q132" s="1"/>
  <c r="S132" s="1"/>
  <c r="U132" s="1"/>
  <c r="W132" s="1"/>
  <c r="AY132"/>
  <c r="BE135"/>
  <c r="BI135"/>
  <c r="Q39"/>
  <c r="S39" s="1"/>
  <c r="U39" s="1"/>
  <c r="W39" s="1"/>
  <c r="Y39" s="1"/>
  <c r="AA39" s="1"/>
  <c r="AC39" s="1"/>
  <c r="AE39" s="1"/>
  <c r="AG39" s="1"/>
  <c r="AI39" s="1"/>
  <c r="AK39" s="1"/>
  <c r="AM39" s="1"/>
  <c r="AO39" s="1"/>
  <c r="AQ39" s="1"/>
  <c r="AS39" s="1"/>
  <c r="AU39" s="1"/>
  <c r="AW39" s="1"/>
  <c r="AY39" s="1"/>
  <c r="BB39" s="1"/>
  <c r="BB64" s="1"/>
  <c r="BF141"/>
  <c r="BJ68"/>
  <c r="BJ103"/>
  <c r="BH126"/>
  <c r="BJ127"/>
  <c r="AA132"/>
  <c r="AC132" s="1"/>
  <c r="AE132" s="1"/>
  <c r="AG132" s="1"/>
  <c r="AI132" s="1"/>
  <c r="AK132" s="1"/>
  <c r="AM132" s="1"/>
  <c r="AO132" s="1"/>
  <c r="AQ132" s="1"/>
  <c r="BJ7"/>
  <c r="BD11"/>
  <c r="BJ11" s="1"/>
  <c r="BE64"/>
  <c r="BI64"/>
  <c r="BJ28"/>
  <c r="BJ31"/>
  <c r="BJ35"/>
  <c r="BJ138"/>
  <c r="BN140" s="1"/>
  <c r="AY50"/>
  <c r="BJ57"/>
  <c r="BJ72"/>
  <c r="BJ73"/>
  <c r="BF140"/>
  <c r="BN146"/>
  <c r="E64"/>
  <c r="G64" s="1"/>
  <c r="BG126"/>
  <c r="BH139"/>
  <c r="BH18"/>
  <c r="BJ21"/>
  <c r="J64"/>
  <c r="BJ54"/>
  <c r="BK64"/>
  <c r="BF126"/>
  <c r="BH140"/>
  <c r="G132"/>
  <c r="BD135"/>
  <c r="BL135"/>
  <c r="BJ143"/>
  <c r="BN144" s="1"/>
  <c r="BN143"/>
  <c r="BJ25"/>
  <c r="BI136"/>
  <c r="BG140"/>
  <c r="BJ108"/>
  <c r="BI141"/>
  <c r="BN135"/>
  <c r="BN153" s="1"/>
  <c r="BJ12"/>
  <c r="BD18"/>
  <c r="BJ18" s="1"/>
  <c r="BG11"/>
  <c r="I64"/>
  <c r="M64" s="1"/>
  <c r="O64" s="1"/>
  <c r="Q64" s="1"/>
  <c r="S64" s="1"/>
  <c r="U64" s="1"/>
  <c r="W64" s="1"/>
  <c r="BD134"/>
  <c r="Y64"/>
  <c r="AA64" s="1"/>
  <c r="AC64" s="1"/>
  <c r="AE64" s="1"/>
  <c r="AG64" s="1"/>
  <c r="AI64" s="1"/>
  <c r="AK64" s="1"/>
  <c r="AM64" s="1"/>
  <c r="AO64" s="1"/>
  <c r="AQ64" s="1"/>
  <c r="AS64" s="1"/>
  <c r="AU64" s="1"/>
  <c r="AW64" s="1"/>
  <c r="AY64" s="1"/>
  <c r="BK132"/>
  <c r="BG64"/>
  <c r="BD131"/>
  <c r="BJ131" s="1"/>
  <c r="BL131"/>
  <c r="BD137"/>
  <c r="BD139"/>
  <c r="BD140"/>
  <c r="BL140"/>
  <c r="AA35"/>
  <c r="AC35" s="1"/>
  <c r="AE35" s="1"/>
  <c r="AG35" s="1"/>
  <c r="AI35" s="1"/>
  <c r="AK35" s="1"/>
  <c r="AM35" s="1"/>
  <c r="AO35" s="1"/>
  <c r="AQ35" s="1"/>
  <c r="AS35" s="1"/>
  <c r="AU35" s="1"/>
  <c r="AW35" s="1"/>
  <c r="AY35" s="1"/>
  <c r="M50"/>
  <c r="O50" s="1"/>
  <c r="Q50" s="1"/>
  <c r="S50" s="1"/>
  <c r="U50" s="1"/>
  <c r="W50" s="1"/>
  <c r="BI139"/>
  <c r="BJ142"/>
  <c r="BD147"/>
  <c r="BJ147" s="1"/>
  <c r="BN148" s="1"/>
  <c r="BI134"/>
  <c r="BD145"/>
  <c r="BD146"/>
  <c r="BK131"/>
  <c r="BJ102" l="1"/>
  <c r="BJ64"/>
  <c r="BJ136"/>
  <c r="BJ135"/>
  <c r="BN137" s="1"/>
  <c r="BP149"/>
  <c r="BJ141"/>
  <c r="BI148"/>
  <c r="BD132"/>
  <c r="BN141"/>
  <c r="BJ140"/>
  <c r="BJ139"/>
  <c r="BN149" s="1"/>
  <c r="BN155" s="1"/>
  <c r="BJ122"/>
  <c r="BD148"/>
  <c r="BJ134"/>
  <c r="BI126"/>
  <c r="BN145"/>
  <c r="BJ145"/>
  <c r="BN147"/>
  <c r="BJ146"/>
  <c r="BN138"/>
  <c r="BP148" s="1"/>
  <c r="BJ137"/>
  <c r="BN152" l="1"/>
  <c r="BN154"/>
  <c r="BJ148"/>
  <c r="BN134"/>
  <c r="BN151" s="1"/>
  <c r="BJ126"/>
  <c r="BI132"/>
  <c r="BJ132" s="1"/>
  <c r="BN156" l="1"/>
  <c r="AI30" i="14" l="1"/>
  <c r="AD30"/>
  <c r="AB30"/>
  <c r="Y30" l="1"/>
  <c r="U30"/>
  <c r="P30"/>
  <c r="E30"/>
  <c r="AD29"/>
  <c r="AB29"/>
  <c r="Y29"/>
  <c r="W29" s="1"/>
  <c r="U29"/>
  <c r="P29"/>
  <c r="E29"/>
  <c r="G29" s="1"/>
  <c r="AD28"/>
  <c r="AB28"/>
  <c r="Y28"/>
  <c r="U28"/>
  <c r="P28"/>
  <c r="E28"/>
  <c r="AD27"/>
  <c r="AB27"/>
  <c r="Y27"/>
  <c r="U27"/>
  <c r="P27"/>
  <c r="E27"/>
  <c r="W27" l="1"/>
  <c r="W28"/>
  <c r="AJ29"/>
  <c r="AI29" s="1"/>
  <c r="W30"/>
  <c r="AJ30" s="1"/>
  <c r="AJ27"/>
  <c r="AI27" s="1"/>
  <c r="AJ28"/>
  <c r="AI28" s="1"/>
  <c r="I29"/>
  <c r="G30"/>
  <c r="I30" s="1"/>
  <c r="AH26"/>
  <c r="AD26"/>
  <c r="AB26"/>
  <c r="Y26"/>
  <c r="W26" s="1"/>
  <c r="U26"/>
  <c r="P26"/>
  <c r="E26"/>
  <c r="AH25"/>
  <c r="AD25"/>
  <c r="AB25"/>
  <c r="Y25"/>
  <c r="W25" s="1"/>
  <c r="U25"/>
  <c r="P25"/>
  <c r="E25"/>
  <c r="AD24"/>
  <c r="AB24"/>
  <c r="U24"/>
  <c r="P24"/>
  <c r="E24"/>
  <c r="AD23"/>
  <c r="AB23"/>
  <c r="W23" s="1"/>
  <c r="U23"/>
  <c r="P23"/>
  <c r="E23"/>
  <c r="AD22"/>
  <c r="AB22"/>
  <c r="U22"/>
  <c r="P22"/>
  <c r="E22"/>
  <c r="AI21"/>
  <c r="AD21"/>
  <c r="AB21"/>
  <c r="W21" s="1"/>
  <c r="U21"/>
  <c r="P21"/>
  <c r="E21"/>
  <c r="AJ21" l="1"/>
  <c r="AJ23"/>
  <c r="AI23" s="1"/>
  <c r="W22"/>
  <c r="AJ22"/>
  <c r="AI22" s="1"/>
  <c r="W24"/>
  <c r="AJ24" s="1"/>
  <c r="AI24" s="1"/>
  <c r="AE25"/>
  <c r="AJ25" s="1"/>
  <c r="AI25" s="1"/>
  <c r="AE26"/>
  <c r="AI26" s="1"/>
  <c r="AD20"/>
  <c r="AJ26" l="1"/>
  <c r="AB20"/>
  <c r="W20" s="1"/>
  <c r="AJ20" s="1"/>
  <c r="AI20" s="1"/>
  <c r="U20"/>
  <c r="P20"/>
  <c r="E20"/>
  <c r="AI19" l="1"/>
  <c r="AD19"/>
  <c r="AB19"/>
  <c r="U19"/>
  <c r="P19"/>
  <c r="E19"/>
  <c r="W19" l="1"/>
  <c r="AJ19" s="1"/>
  <c r="AJ16" s="1"/>
  <c r="AI16" s="1"/>
  <c r="AH16"/>
  <c r="AG16"/>
  <c r="AF16"/>
  <c r="AE16"/>
  <c r="AD16"/>
  <c r="AC16"/>
  <c r="AB16" l="1"/>
  <c r="AA16"/>
  <c r="Z16"/>
  <c r="Y16"/>
  <c r="X16"/>
  <c r="W16"/>
  <c r="V16"/>
  <c r="U16"/>
  <c r="T16"/>
  <c r="S16"/>
  <c r="R16"/>
  <c r="Q16"/>
  <c r="P16"/>
  <c r="O16"/>
  <c r="N16"/>
  <c r="M16"/>
  <c r="J16"/>
  <c r="H16"/>
  <c r="F16"/>
  <c r="E16" s="1"/>
  <c r="D16"/>
  <c r="G19" l="1"/>
  <c r="I19"/>
  <c r="G20"/>
  <c r="I20"/>
  <c r="G21"/>
  <c r="I21"/>
  <c r="G22"/>
  <c r="I22"/>
  <c r="G23"/>
  <c r="I23"/>
  <c r="G24"/>
  <c r="I24"/>
  <c r="G25"/>
  <c r="I25"/>
  <c r="G26"/>
  <c r="I26"/>
  <c r="G27"/>
  <c r="I27"/>
  <c r="G28"/>
  <c r="I28"/>
  <c r="I16"/>
  <c r="G16"/>
  <c r="BE132" i="32"/>
  <c r="BH132"/>
  <c r="BG136"/>
  <c r="BF134"/>
  <c r="BF148"/>
  <c r="BF132"/>
  <c r="BE134"/>
  <c r="BE148"/>
  <c r="BG132"/>
  <c r="BF136"/>
  <c r="BF21"/>
  <c r="BF20"/>
  <c r="BF19"/>
  <c r="BE136"/>
  <c r="BE21"/>
  <c r="BE20"/>
  <c r="BE19"/>
  <c r="BG21"/>
  <c r="BG20"/>
  <c r="BG19"/>
  <c r="BG134"/>
  <c r="BG148"/>
  <c r="BH136"/>
  <c r="BH21"/>
  <c r="BH20"/>
  <c r="BH19"/>
  <c r="BH134"/>
  <c r="BH148"/>
</calcChain>
</file>

<file path=xl/sharedStrings.xml><?xml version="1.0" encoding="utf-8"?>
<sst xmlns="http://schemas.openxmlformats.org/spreadsheetml/2006/main" count="441" uniqueCount="236">
  <si>
    <t>КЦСР</t>
  </si>
  <si>
    <t xml:space="preserve">Наименование расходов </t>
  </si>
  <si>
    <t>Прочие выплаты</t>
  </si>
  <si>
    <t>Увеличение стоимости материальных запасов</t>
  </si>
  <si>
    <t xml:space="preserve">Администрации города Шарыпово </t>
  </si>
  <si>
    <t xml:space="preserve">Отдел спорта, туризма и молодежной политики </t>
  </si>
  <si>
    <t xml:space="preserve">РАСШИФРОВКА
к изменениям бюджетных обязательств на оказание услуг
</t>
  </si>
  <si>
    <t>№</t>
  </si>
  <si>
    <t>Условия оплаты поставки (предоплата, по факту поставки) _______________________________________________</t>
  </si>
  <si>
    <t>Наименование показателей</t>
  </si>
  <si>
    <t>Изменения (+;-)</t>
  </si>
  <si>
    <t>Код бюджетной классификации (глава, раздел, подраздел, целевая статья, вид расхода, код экономической классификации расходов)</t>
  </si>
  <si>
    <t>Сумма бюджетного обязательства на год в рублях:</t>
  </si>
  <si>
    <t>График оплаты по месяцам:</t>
  </si>
  <si>
    <t>Январь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</si>
  <si>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</si>
  <si>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</si>
  <si>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</si>
  <si>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</si>
  <si>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</si>
  <si>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</si>
  <si>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</si>
  <si>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</si>
  <si>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</si>
  <si>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</si>
  <si>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(расшифровка подписи)</t>
  </si>
  <si>
    <t>В.В. Тараватова</t>
  </si>
  <si>
    <t>033.0702.4239901. 019.241</t>
  </si>
  <si>
    <t>033.0702.4239903. 019.241</t>
  </si>
  <si>
    <t>"9"</t>
  </si>
  <si>
    <t>09 января</t>
  </si>
  <si>
    <t>Срок действия 31 декабря</t>
  </si>
  <si>
    <t>Бюджетное обязательство (первоначальное)</t>
  </si>
  <si>
    <t>Бюджетное обязательство(первоначальное)</t>
  </si>
  <si>
    <t>033.0702.9240000.019.241</t>
  </si>
  <si>
    <t>Февраль</t>
  </si>
  <si>
    <t>итого</t>
  </si>
  <si>
    <t>033.0702.8620000.019.241</t>
  </si>
  <si>
    <t xml:space="preserve">Бюджетное обязательство </t>
  </si>
  <si>
    <t>Соглашение №1</t>
  </si>
  <si>
    <t>Изменения (+,-)</t>
  </si>
  <si>
    <t>Бюджетное обязательство (измененное)</t>
  </si>
  <si>
    <t>от 09.01.2013г.</t>
  </si>
  <si>
    <t>Изменение (+,-)</t>
  </si>
  <si>
    <t>И.о. руководителя</t>
  </si>
  <si>
    <t>Зам.гл.бухгалтера</t>
  </si>
  <si>
    <t>Л.С. Якупова</t>
  </si>
  <si>
    <t>л/с 311932П6001; 301932П6001.</t>
  </si>
  <si>
    <r>
      <t xml:space="preserve">                                   Общая сумма по договору </t>
    </r>
    <r>
      <rPr>
        <b/>
        <sz val="9"/>
        <rFont val="Times New Roman"/>
        <family val="1"/>
        <charset val="204"/>
      </rPr>
      <t xml:space="preserve"> </t>
    </r>
    <r>
      <rPr>
        <b/>
        <u/>
        <sz val="9"/>
        <rFont val="Times New Roman"/>
        <family val="1"/>
        <charset val="204"/>
      </rPr>
      <t>7  156 000,00</t>
    </r>
    <r>
      <rPr>
        <b/>
        <sz val="9"/>
        <rFont val="Times New Roman"/>
        <family val="1"/>
        <charset val="204"/>
      </rPr>
      <t xml:space="preserve"> </t>
    </r>
    <r>
      <rPr>
        <b/>
        <sz val="8"/>
        <rFont val="Times New Roman"/>
        <family val="1"/>
        <charset val="204"/>
      </rPr>
      <t xml:space="preserve">рублей без НДС </t>
    </r>
  </si>
  <si>
    <r>
      <t xml:space="preserve">Краткое содержание соглашения        </t>
    </r>
    <r>
      <rPr>
        <u/>
        <sz val="10"/>
        <rFont val="Times New Roman"/>
        <family val="1"/>
        <charset val="204"/>
      </rPr>
      <t>Выполнение муниципального задания и оказание муниципальных услуг</t>
    </r>
  </si>
  <si>
    <t>Наименование поставщика МБОУ ДОД "ДЮСШ" л/с 711932П1611 ИНН 2459017394</t>
  </si>
  <si>
    <t>КВР</t>
  </si>
  <si>
    <t>ВСЕГО</t>
  </si>
  <si>
    <t>Услуги по содержанию имущества</t>
  </si>
  <si>
    <t>Увеличение стоимости мягкого инвентаря</t>
  </si>
  <si>
    <t>ГСМ</t>
  </si>
  <si>
    <t>Проживание на курсах повышения квалификации</t>
  </si>
  <si>
    <t>Медицинский осмотр</t>
  </si>
  <si>
    <t>Эксплуатация и содержание транспортного средства по перевозке инвалидов (ГСМ)</t>
  </si>
  <si>
    <t>211</t>
  </si>
  <si>
    <t>213</t>
  </si>
  <si>
    <t>Согласовано: Маслова М.Б. _____________________</t>
  </si>
  <si>
    <t>Изменения     (+,-)</t>
  </si>
  <si>
    <t>Сумма расходов на 2022 год (с учетом изменений)</t>
  </si>
  <si>
    <t>Информационные услуги</t>
  </si>
  <si>
    <t xml:space="preserve">                Расшифровка бюджета на 2022 год                                                                                                                                                                                   к Соглашению о порядке и условиях предоставления субсидии на финансовое обеспечение выполнения муниципального задания на оказание муниципальных услуг МБУ "Спортивная школа г.Шарыпово"</t>
  </si>
  <si>
    <t>Раздел, подраздел</t>
  </si>
  <si>
    <t>Код цели</t>
  </si>
  <si>
    <t>Сумма расходов на год 2014</t>
  </si>
  <si>
    <t>Сумма расходов на год 2015</t>
  </si>
  <si>
    <t>изменение (+,-)</t>
  </si>
  <si>
    <t>изменение       (+,-)</t>
  </si>
  <si>
    <t>изменения (+,-)</t>
  </si>
  <si>
    <t>Сумма расходов  на год 2015</t>
  </si>
  <si>
    <t>Сумма расходов  на год 2016</t>
  </si>
  <si>
    <t>Сумма расходов  на 2022 год</t>
  </si>
  <si>
    <t>Сумма расходов  на 2019 год</t>
  </si>
  <si>
    <t xml:space="preserve">Сумма расходов  на 2021 год </t>
  </si>
  <si>
    <t>0630010210</t>
  </si>
  <si>
    <t>1101</t>
  </si>
  <si>
    <t>Заработная плата</t>
  </si>
  <si>
    <t>Заработная плата (основная)</t>
  </si>
  <si>
    <t>Заработная плата водителя транспортного средства по перевозке инвалидов</t>
  </si>
  <si>
    <t>МРОТ</t>
  </si>
  <si>
    <t>Начисления на выплаты по оплате труда</t>
  </si>
  <si>
    <t>Начисления на выплаты по оплате труда (основные)</t>
  </si>
  <si>
    <t>Начисления на выплаты по оплате труда  водителя транспортного средства по перевозке инвалидов</t>
  </si>
  <si>
    <t>Соц.пособия и компенсации персоналу в денежной форме</t>
  </si>
  <si>
    <t>ИТОГО:</t>
  </si>
  <si>
    <t>0630010490</t>
  </si>
  <si>
    <t>0630010500</t>
  </si>
  <si>
    <t>063001048П</t>
  </si>
  <si>
    <t>0630085420</t>
  </si>
  <si>
    <t>Командировочные (суточные)</t>
  </si>
  <si>
    <t>Услуги связи</t>
  </si>
  <si>
    <t xml:space="preserve">Абонетская плата </t>
  </si>
  <si>
    <t>Интернет</t>
  </si>
  <si>
    <t>Разговоры МТС</t>
  </si>
  <si>
    <t>Заправка картриджей</t>
  </si>
  <si>
    <t>Обслуживание оргтехники</t>
  </si>
  <si>
    <t>Эксплуатация и содержание транспортного средства по перевозке инвалидов (Текущий ремонт)</t>
  </si>
  <si>
    <t>Эксплуатация и содержание транспортного средства по перевозке инвалидов (Технический осмотр)</t>
  </si>
  <si>
    <t>Эксплуатация и содержание транспортного средства по перевозке инвалидов (Плановое ТО у официального диллера)</t>
  </si>
  <si>
    <t>Эксплуатация и содержание транспортного средства по перевозке инвалидов (эксплуотация и содержание транспортного средства (проведение предрейсового и послерейсового контроля состояния транспортного средства))</t>
  </si>
  <si>
    <t>Эксплуатация и содержание транспортного средства по перевозке инвалидов (мойка транспортного средства)</t>
  </si>
  <si>
    <t xml:space="preserve">Прочие услуги </t>
  </si>
  <si>
    <t>Транспорт (служебные командировки)</t>
  </si>
  <si>
    <t>Эксплуатация и содержание транспортного средства по перевозке инвалидов (Медицинский осмотр)</t>
  </si>
  <si>
    <t>Страхование</t>
  </si>
  <si>
    <t>Эксплуатация и содержание транспортного средства по перевозке инвалидов (Страхование ОСАГО)</t>
  </si>
  <si>
    <t>Медикаменты, мединструмент</t>
  </si>
  <si>
    <t>Канцелярские товары</t>
  </si>
  <si>
    <t>Хозяйственные товары</t>
  </si>
  <si>
    <t>Эксплуатация и содержание транспортного средства по перевозке инвалидов (Приобретение аксесуаров для транспортного средства)</t>
  </si>
  <si>
    <t>Эксплуатация и содержание транспортного средства по перевозке инвалидов (Запчасти на текущий ремонт)</t>
  </si>
  <si>
    <t>063008542В</t>
  </si>
  <si>
    <t>063008542П</t>
  </si>
  <si>
    <t>0630085430</t>
  </si>
  <si>
    <t>Первенство Красноярского края по легкой атлетике г. Зеленогорск</t>
  </si>
  <si>
    <t>III открытый Чемпионат АО "СУЭК -Красноярск"  по футболу, среди детских команд  г. Красноярск</t>
  </si>
  <si>
    <t>Чемпионат и Первенство Красноярского края по лыжным гонкам г. Красноярск</t>
  </si>
  <si>
    <t xml:space="preserve">Краевые соревнования по лыжным гонкам, памяти ЗТР Г.М. Мельниковой г. Ачинск                                  </t>
  </si>
  <si>
    <t>Краевые соревнования по легкой атлетике памяти В.А. Дорохова г. Ачинск</t>
  </si>
  <si>
    <t>Первенство  Красноярского края по кроссу                                                    г. Минусинск</t>
  </si>
  <si>
    <t xml:space="preserve"> Первенство Красноярского края по легкой атлетике г. Красноярск</t>
  </si>
  <si>
    <t>Первенство Красноярского края по легкой атлетике г. Железногорск</t>
  </si>
  <si>
    <t>Первенство Красноярского края по футболу 2008-2009 (юноши)  г. Красноярск</t>
  </si>
  <si>
    <t>Первенство Красноярского края по футболу 2010-2011 (юноши) г. Красноярск</t>
  </si>
  <si>
    <t>Чемпионат и первенство Красноярского края по кроссу г. Сосновоборск</t>
  </si>
  <si>
    <t>Открытый турнир Красноярского края памяти «МСМК» Кербис И.Ф. по армрестлингу. г. Красноярск</t>
  </si>
  <si>
    <t>Чемпионат Красноярского края по легкой атлетике г. Красноярск</t>
  </si>
  <si>
    <t>Первенство Красноярского края по лыжным гонкам  г. Назарово</t>
  </si>
  <si>
    <t>Первенство Красноярского края по пауэрлифтингу г. Красноярск</t>
  </si>
  <si>
    <t>Первенство Красноярского края по лыжным гонкам г. Красноярск</t>
  </si>
  <si>
    <t>Первенство Красноярского края по волейболу (девочки 2008-2009 г.р.) г. Красноярск</t>
  </si>
  <si>
    <t>0630085450</t>
  </si>
  <si>
    <t>Прочие услуги  (питание, проживание)</t>
  </si>
  <si>
    <t>Открытый чемпионат Красноярского края по спорту лиц с ПОДА(настольный теннис)                                                  г. Красноярск</t>
  </si>
  <si>
    <t>Краевые соревнования по спорту лиц с ПОДА (шахматы) г. Красноярск</t>
  </si>
  <si>
    <t>Чемпионат и Первенство Красноярского края  по спортуЛИН (легкая атлетика) г.Красноярск</t>
  </si>
  <si>
    <t>Чемпионат и Первенство Красноярского края по спорту лиц с ПОДА(легкая атлетика)  г. Сосновоборск</t>
  </si>
  <si>
    <t>Чемпионат Красноярского края по спорту лиц с ПОДА(шашки) г. Красноярск</t>
  </si>
  <si>
    <t>Чемпионат Красноярского края по спорту лиц с ПОДА(пауэрлифтинг) г. Красноярск</t>
  </si>
  <si>
    <t>Чемпионат Красноярского края по спорту лиц с ПОДА (армрестлинг) г. Красноярск</t>
  </si>
  <si>
    <t>Первенство Красноярского края  по спортуЛИН (легкая атлетика) г.Красноярск</t>
  </si>
  <si>
    <t xml:space="preserve">Приобретение спортивной формы для занятий адаптивной физической культурой </t>
  </si>
  <si>
    <t>0630089130</t>
  </si>
  <si>
    <t>Увеличение стоимости материальных запасов (антиковидные мероприятия)</t>
  </si>
  <si>
    <t>Антисептик для рук</t>
  </si>
  <si>
    <t>Бахилы</t>
  </si>
  <si>
    <t>Маска гигиеническая</t>
  </si>
  <si>
    <t>ВСЕГО:</t>
  </si>
  <si>
    <t>Прочие услуги</t>
  </si>
  <si>
    <t>226,244 (сревнования)</t>
  </si>
  <si>
    <t>Медикаменты</t>
  </si>
  <si>
    <t>общая</t>
  </si>
  <si>
    <t>фз 44</t>
  </si>
  <si>
    <t>Экономист: Мустафина А.Р.__________________</t>
  </si>
  <si>
    <t>226,244 (общая)</t>
  </si>
  <si>
    <t>Первенство Красноярского края по волейболу среди девочек 2008 - 2009 г.р. г. Железногорск</t>
  </si>
  <si>
    <t>Первенство Красноярского края по армрестлингу  г. Красноярск</t>
  </si>
  <si>
    <t>Краевые соревнования   по спортуЛИН (настольный теннис) г.Красноярск</t>
  </si>
  <si>
    <t>Спартакиада Специальной Олимпиады в России (настольный теннис) г. Красноярск</t>
  </si>
  <si>
    <t>Спартакиада Специальной Олимпиады в России (лыжные гонки) г. Красноярск</t>
  </si>
  <si>
    <t>I Открытая Зимняя Спартакиада инвалидов Красноярского края "Спорт без границ" г. Красноярск</t>
  </si>
  <si>
    <t>XXXIII  Спартакиада Красноярского края среди лиц с поражением ОДА  г. Красноярск</t>
  </si>
  <si>
    <t>Чемпионат Красноярского края по спорту лиц ПОДА (дартс) г. Красноярск</t>
  </si>
  <si>
    <t>Резерв</t>
  </si>
  <si>
    <t>Краевые соревнования памяти тренера В.А. Ситова г. Железногорск</t>
  </si>
  <si>
    <t xml:space="preserve">Краевые соревнования на призы двукратной Олимпийской чемпионки С. Мастерковой </t>
  </si>
  <si>
    <t>Зональное первенство Красноярского края по футболу среди юношей 2008 года рождения г. Ачинск</t>
  </si>
  <si>
    <t>РАСШИФРОВКА                                                                                                                                                                                                                               Поступления от иной приносящей доход деятельности МБУ "Спортивная школа" г. Шарыпово</t>
  </si>
  <si>
    <t>Поступления от иной приносящей доход деятельности МБУ "Спортивна школа" г.Шарыпово</t>
  </si>
  <si>
    <t>КОСГУ</t>
  </si>
  <si>
    <t>Остаток на 01.01.2022</t>
  </si>
  <si>
    <t>Сумма расходов на год 2022</t>
  </si>
  <si>
    <t>Сумма расходов на год 2021</t>
  </si>
  <si>
    <t>03350000000630004</t>
  </si>
  <si>
    <t>111</t>
  </si>
  <si>
    <t>З/плата</t>
  </si>
  <si>
    <t>130</t>
  </si>
  <si>
    <t>119</t>
  </si>
  <si>
    <t>Начисления на выплаты по оплате труда:</t>
  </si>
  <si>
    <t>212</t>
  </si>
  <si>
    <t>112</t>
  </si>
  <si>
    <t xml:space="preserve">Командировочные (суточные) </t>
  </si>
  <si>
    <t>221</t>
  </si>
  <si>
    <t>225</t>
  </si>
  <si>
    <t>Эксплуатация и содержание транспортного средства по перевозке инвалидов (Проведение предрейсового и послерейсового контроля состояния транспортных средств)</t>
  </si>
  <si>
    <t>226</t>
  </si>
  <si>
    <t>Транспортные расходы (служебные командировки)</t>
  </si>
  <si>
    <t>Эксплуатация и содержание транспортного средства по перевозке инвалидов (проживание водителя во время проведения соревнований)</t>
  </si>
  <si>
    <t>244</t>
  </si>
  <si>
    <t>Прочие расходы (соревнования)</t>
  </si>
  <si>
    <t>Транспортые расходы участия в соревнованиях</t>
  </si>
  <si>
    <t xml:space="preserve">Проживание и питание на  выездных соревнованиях </t>
  </si>
  <si>
    <t>113</t>
  </si>
  <si>
    <t xml:space="preserve">Прочие расходы </t>
  </si>
  <si>
    <t>Профессиональная переподготовка "Управление закупкамидля обеспечения государственных , муниципальных и нормативных нужд"</t>
  </si>
  <si>
    <t xml:space="preserve">Проведение профессиональной гигиенической подготовки и аттестации должностных лиц и работников организации </t>
  </si>
  <si>
    <t>Разработка и проведение процедуры по оценке и управлению профессиональными рисками</t>
  </si>
  <si>
    <t>Дополнительная профессиональная программа (программа повышения квалификации) «Пожарная безопасность</t>
  </si>
  <si>
    <t>Дистанционное обучение по образовательной программе «Профилактика и предупреждение терроризма и национального экстремизма</t>
  </si>
  <si>
    <t>310</t>
  </si>
  <si>
    <t>Увеличение стоимости основных средств</t>
  </si>
  <si>
    <t>Принтер лазерный</t>
  </si>
  <si>
    <t>Приобретение спортивного инвентаря</t>
  </si>
  <si>
    <t>Приобретение маршрутизатора</t>
  </si>
  <si>
    <t>Колонка портативная</t>
  </si>
  <si>
    <t>Офисное кресло</t>
  </si>
  <si>
    <t>Машина архивно-переплетная</t>
  </si>
  <si>
    <t>343</t>
  </si>
  <si>
    <t>345</t>
  </si>
  <si>
    <t>Приобретение футбольной формы</t>
  </si>
  <si>
    <t>346</t>
  </si>
  <si>
    <t>Приобретение журналов учета групповых занятий</t>
  </si>
  <si>
    <t>349</t>
  </si>
  <si>
    <t>226,244 (соревнования)</t>
  </si>
  <si>
    <t>Призы, подарки на проведение спортивных мероприятий</t>
  </si>
  <si>
    <t>ИТОГО</t>
  </si>
  <si>
    <t>Экономист:  Мустафина А.Р.__________________</t>
  </si>
  <si>
    <t>ФЗ 44 общая</t>
  </si>
  <si>
    <t xml:space="preserve">общая 226,244  </t>
  </si>
  <si>
    <t>Расшифровка на 2022 год</t>
  </si>
  <si>
    <t>к Соглашению о порядке и условиях предоставления субсидии на цели, не связанные с финансовым обеспечением выполнения муниципального задания на оказание муниципальных услуг МБУ "Спортивная школа грода Шарыпово"</t>
  </si>
  <si>
    <t>Раздел,подраздел</t>
  </si>
  <si>
    <t>ВР</t>
  </si>
  <si>
    <t>Наименование расходов</t>
  </si>
  <si>
    <t>Сумма расходов на 2022 год</t>
  </si>
  <si>
    <t>Сумма расходов на 2021 год</t>
  </si>
  <si>
    <t>06300S6540</t>
  </si>
  <si>
    <t>06300S6500</t>
  </si>
  <si>
    <t>11 01</t>
  </si>
  <si>
    <t>06300S4360</t>
  </si>
  <si>
    <t>Всего:</t>
  </si>
  <si>
    <t>Экономист: Мустафина А.Р._________________тел. 219-31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</si>
</sst>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\-#,##0.00\ "/>
  </numFmts>
  <fonts count="23"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8"/>
      <name val="Arial Cyr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name val="Arial Cyr"/>
      <charset val="204"/>
    </font>
    <font>
      <sz val="8"/>
      <color rgb="FFFF0000"/>
      <name val="Arial Cyr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3" fontId="18" fillId="0" borderId="0" applyFont="0" applyFill="0" applyBorder="0" applyAlignment="0" applyProtection="0"/>
  </cellStyleXfs>
  <cellXfs count="40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4" fontId="1" fillId="0" borderId="0" xfId="0" applyNumberFormat="1" applyFont="1"/>
    <xf numFmtId="0" fontId="4" fillId="2" borderId="0" xfId="0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11" xfId="0" applyFont="1" applyBorder="1" applyAlignment="1">
      <alignment horizontal="center" vertical="center" wrapText="1"/>
    </xf>
    <xf numFmtId="3" fontId="3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4" fontId="6" fillId="2" borderId="6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/>
    <xf numFmtId="4" fontId="7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6" fillId="2" borderId="8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1" fillId="0" borderId="5" xfId="0" applyFont="1" applyBorder="1"/>
    <xf numFmtId="4" fontId="7" fillId="0" borderId="5" xfId="0" applyNumberFormat="1" applyFont="1" applyBorder="1"/>
    <xf numFmtId="4" fontId="7" fillId="2" borderId="8" xfId="0" applyNumberFormat="1" applyFont="1" applyFill="1" applyBorder="1" applyAlignment="1">
      <alignment horizontal="center" vertical="center" wrapText="1"/>
    </xf>
    <xf numFmtId="4" fontId="9" fillId="2" borderId="8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9" fillId="2" borderId="10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 wrapText="1"/>
    </xf>
    <xf numFmtId="4" fontId="7" fillId="2" borderId="5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4" fontId="9" fillId="2" borderId="7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6" fillId="2" borderId="2" xfId="0" applyFont="1" applyFill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9" fillId="2" borderId="7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164" fontId="3" fillId="4" borderId="0" xfId="0" applyNumberFormat="1" applyFont="1" applyFill="1" applyAlignment="1">
      <alignment horizontal="center" vertical="center"/>
    </xf>
    <xf numFmtId="164" fontId="3" fillId="4" borderId="0" xfId="0" applyNumberFormat="1" applyFont="1" applyFill="1" applyBorder="1" applyAlignment="1">
      <alignment horizontal="center" vertical="center"/>
    </xf>
    <xf numFmtId="164" fontId="2" fillId="4" borderId="0" xfId="0" applyNumberFormat="1" applyFont="1" applyFill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4" fontId="2" fillId="4" borderId="0" xfId="0" applyNumberFormat="1" applyFont="1" applyFill="1" applyAlignment="1">
      <alignment horizontal="center" vertical="center"/>
    </xf>
    <xf numFmtId="14" fontId="13" fillId="4" borderId="1" xfId="0" applyNumberFormat="1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14" fontId="2" fillId="4" borderId="0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49" fontId="15" fillId="4" borderId="1" xfId="0" applyNumberFormat="1" applyFont="1" applyFill="1" applyBorder="1" applyAlignment="1">
      <alignment horizontal="center" vertical="center" wrapText="1"/>
    </xf>
    <xf numFmtId="2" fontId="15" fillId="4" borderId="1" xfId="0" applyNumberFormat="1" applyFont="1" applyFill="1" applyBorder="1" applyAlignment="1">
      <alignment horizontal="center" vertical="center" wrapText="1"/>
    </xf>
    <xf numFmtId="2" fontId="15" fillId="4" borderId="1" xfId="0" applyNumberFormat="1" applyFont="1" applyFill="1" applyBorder="1" applyAlignment="1">
      <alignment horizontal="left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5" fillId="4" borderId="17" xfId="0" applyNumberFormat="1" applyFont="1" applyFill="1" applyBorder="1" applyAlignment="1">
      <alignment horizontal="center" vertical="center" wrapText="1"/>
    </xf>
    <xf numFmtId="4" fontId="15" fillId="4" borderId="18" xfId="0" applyNumberFormat="1" applyFont="1" applyFill="1" applyBorder="1" applyAlignment="1">
      <alignment horizontal="center" vertical="center" wrapText="1"/>
    </xf>
    <xf numFmtId="2" fontId="15" fillId="4" borderId="0" xfId="0" applyNumberFormat="1" applyFont="1" applyFill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/>
    </xf>
    <xf numFmtId="164" fontId="15" fillId="4" borderId="1" xfId="0" applyNumberFormat="1" applyFont="1" applyFill="1" applyBorder="1" applyAlignment="1">
      <alignment horizontal="center" vertical="center"/>
    </xf>
    <xf numFmtId="0" fontId="15" fillId="4" borderId="1" xfId="0" applyNumberFormat="1" applyFont="1" applyFill="1" applyBorder="1" applyAlignment="1">
      <alignment horizontal="center" vertical="center"/>
    </xf>
    <xf numFmtId="164" fontId="15" fillId="4" borderId="3" xfId="0" applyNumberFormat="1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49" fontId="2" fillId="4" borderId="8" xfId="0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4" fontId="14" fillId="4" borderId="1" xfId="0" applyNumberFormat="1" applyFont="1" applyFill="1" applyBorder="1" applyAlignment="1">
      <alignment horizontal="center" vertical="center"/>
    </xf>
    <xf numFmtId="164" fontId="14" fillId="4" borderId="1" xfId="0" applyNumberFormat="1" applyFont="1" applyFill="1" applyBorder="1" applyAlignment="1">
      <alignment horizontal="center" vertical="center"/>
    </xf>
    <xf numFmtId="0" fontId="14" fillId="4" borderId="1" xfId="0" applyNumberFormat="1" applyFont="1" applyFill="1" applyBorder="1" applyAlignment="1">
      <alignment horizontal="center" vertical="center"/>
    </xf>
    <xf numFmtId="164" fontId="15" fillId="4" borderId="4" xfId="0" applyNumberFormat="1" applyFont="1" applyFill="1" applyBorder="1" applyAlignment="1">
      <alignment horizontal="center" vertical="center"/>
    </xf>
    <xf numFmtId="49" fontId="2" fillId="4" borderId="19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4" fontId="15" fillId="4" borderId="2" xfId="0" applyNumberFormat="1" applyFont="1" applyFill="1" applyBorder="1" applyAlignment="1">
      <alignment horizontal="center" vertical="center"/>
    </xf>
    <xf numFmtId="164" fontId="15" fillId="4" borderId="2" xfId="0" applyNumberFormat="1" applyFont="1" applyFill="1" applyBorder="1" applyAlignment="1">
      <alignment horizontal="center" vertical="center"/>
    </xf>
    <xf numFmtId="0" fontId="15" fillId="4" borderId="2" xfId="0" applyNumberFormat="1" applyFont="1" applyFill="1" applyBorder="1" applyAlignment="1">
      <alignment horizontal="center" vertical="center"/>
    </xf>
    <xf numFmtId="164" fontId="15" fillId="4" borderId="14" xfId="0" applyNumberFormat="1" applyFont="1" applyFill="1" applyBorder="1" applyAlignment="1">
      <alignment horizontal="center" vertical="center"/>
    </xf>
    <xf numFmtId="49" fontId="2" fillId="3" borderId="20" xfId="0" applyNumberFormat="1" applyFont="1" applyFill="1" applyBorder="1" applyAlignment="1">
      <alignment vertical="center" wrapText="1"/>
    </xf>
    <xf numFmtId="49" fontId="2" fillId="3" borderId="0" xfId="0" applyNumberFormat="1" applyFont="1" applyFill="1" applyBorder="1" applyAlignment="1">
      <alignment vertical="center" wrapText="1"/>
    </xf>
    <xf numFmtId="49" fontId="2" fillId="3" borderId="15" xfId="0" applyNumberFormat="1" applyFont="1" applyFill="1" applyBorder="1" applyAlignment="1">
      <alignment vertical="center" wrapText="1"/>
    </xf>
    <xf numFmtId="4" fontId="15" fillId="3" borderId="4" xfId="0" applyNumberFormat="1" applyFont="1" applyFill="1" applyBorder="1" applyAlignment="1">
      <alignment horizontal="center" vertical="center"/>
    </xf>
    <xf numFmtId="164" fontId="15" fillId="3" borderId="4" xfId="0" applyNumberFormat="1" applyFont="1" applyFill="1" applyBorder="1" applyAlignment="1">
      <alignment horizontal="center" vertical="center"/>
    </xf>
    <xf numFmtId="0" fontId="15" fillId="3" borderId="4" xfId="0" applyNumberFormat="1" applyFont="1" applyFill="1" applyBorder="1" applyAlignment="1">
      <alignment horizontal="center" vertical="center"/>
    </xf>
    <xf numFmtId="4" fontId="15" fillId="4" borderId="21" xfId="0" applyNumberFormat="1" applyFont="1" applyFill="1" applyBorder="1" applyAlignment="1">
      <alignment horizontal="center" vertical="center"/>
    </xf>
    <xf numFmtId="164" fontId="15" fillId="4" borderId="22" xfId="0" applyNumberFormat="1" applyFont="1" applyFill="1" applyBorder="1" applyAlignment="1">
      <alignment horizontal="center" vertical="center"/>
    </xf>
    <xf numFmtId="4" fontId="15" fillId="4" borderId="4" xfId="0" applyNumberFormat="1" applyFont="1" applyFill="1" applyBorder="1" applyAlignment="1">
      <alignment horizontal="center" vertical="center"/>
    </xf>
    <xf numFmtId="164" fontId="15" fillId="4" borderId="23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4" fontId="15" fillId="3" borderId="1" xfId="0" applyNumberFormat="1" applyFont="1" applyFill="1" applyBorder="1" applyAlignment="1">
      <alignment horizontal="center" vertical="center"/>
    </xf>
    <xf numFmtId="164" fontId="15" fillId="3" borderId="1" xfId="0" applyNumberFormat="1" applyFont="1" applyFill="1" applyBorder="1" applyAlignment="1">
      <alignment horizontal="center" vertical="center"/>
    </xf>
    <xf numFmtId="0" fontId="15" fillId="3" borderId="1" xfId="0" applyNumberFormat="1" applyFont="1" applyFill="1" applyBorder="1" applyAlignment="1">
      <alignment horizontal="center" vertical="center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vertical="center" wrapText="1"/>
    </xf>
    <xf numFmtId="49" fontId="2" fillId="3" borderId="6" xfId="0" applyNumberFormat="1" applyFont="1" applyFill="1" applyBorder="1" applyAlignment="1">
      <alignment vertical="center" wrapText="1"/>
    </xf>
    <xf numFmtId="49" fontId="2" fillId="4" borderId="24" xfId="0" applyNumberFormat="1" applyFont="1" applyFill="1" applyBorder="1" applyAlignment="1">
      <alignment horizontal="center" vertical="center" wrapText="1"/>
    </xf>
    <xf numFmtId="164" fontId="15" fillId="4" borderId="25" xfId="0" applyNumberFormat="1" applyFont="1" applyFill="1" applyBorder="1" applyAlignment="1">
      <alignment horizontal="center" vertical="center"/>
    </xf>
    <xf numFmtId="49" fontId="3" fillId="4" borderId="24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 wrapText="1"/>
    </xf>
    <xf numFmtId="4" fontId="14" fillId="4" borderId="2" xfId="0" applyNumberFormat="1" applyFont="1" applyFill="1" applyBorder="1" applyAlignment="1">
      <alignment horizontal="center" vertical="center"/>
    </xf>
    <xf numFmtId="164" fontId="14" fillId="4" borderId="2" xfId="0" applyNumberFormat="1" applyFont="1" applyFill="1" applyBorder="1" applyAlignment="1">
      <alignment horizontal="center" vertical="center"/>
    </xf>
    <xf numFmtId="0" fontId="14" fillId="4" borderId="2" xfId="0" applyNumberFormat="1" applyFont="1" applyFill="1" applyBorder="1" applyAlignment="1">
      <alignment horizontal="center" vertical="center"/>
    </xf>
    <xf numFmtId="164" fontId="14" fillId="4" borderId="5" xfId="0" applyNumberFormat="1" applyFont="1" applyFill="1" applyBorder="1" applyAlignment="1">
      <alignment horizontal="center" vertical="center"/>
    </xf>
    <xf numFmtId="4" fontId="14" fillId="4" borderId="5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164" fontId="15" fillId="4" borderId="26" xfId="0" applyNumberFormat="1" applyFont="1" applyFill="1" applyBorder="1" applyAlignment="1">
      <alignment horizontal="center" vertical="center"/>
    </xf>
    <xf numFmtId="164" fontId="15" fillId="3" borderId="3" xfId="0" applyNumberFormat="1" applyFont="1" applyFill="1" applyBorder="1" applyAlignment="1">
      <alignment horizontal="center" vertical="center"/>
    </xf>
    <xf numFmtId="164" fontId="15" fillId="3" borderId="17" xfId="0" applyNumberFormat="1" applyFont="1" applyFill="1" applyBorder="1" applyAlignment="1">
      <alignment horizontal="center" vertical="center"/>
    </xf>
    <xf numFmtId="164" fontId="15" fillId="3" borderId="28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164" fontId="15" fillId="4" borderId="29" xfId="0" applyNumberFormat="1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vertical="center" wrapText="1"/>
    </xf>
    <xf numFmtId="0" fontId="2" fillId="3" borderId="16" xfId="0" applyFont="1" applyFill="1" applyBorder="1" applyAlignment="1">
      <alignment vertical="center" wrapText="1"/>
    </xf>
    <xf numFmtId="0" fontId="2" fillId="3" borderId="31" xfId="0" applyFont="1" applyFill="1" applyBorder="1" applyAlignment="1">
      <alignment vertical="center" wrapText="1"/>
    </xf>
    <xf numFmtId="164" fontId="15" fillId="3" borderId="32" xfId="0" applyNumberFormat="1" applyFont="1" applyFill="1" applyBorder="1" applyAlignment="1">
      <alignment horizontal="center" vertical="center"/>
    </xf>
    <xf numFmtId="164" fontId="15" fillId="3" borderId="21" xfId="0" applyNumberFormat="1" applyFont="1" applyFill="1" applyBorder="1" applyAlignment="1">
      <alignment horizontal="center" vertical="center"/>
    </xf>
    <xf numFmtId="164" fontId="15" fillId="3" borderId="22" xfId="0" applyNumberFormat="1" applyFont="1" applyFill="1" applyBorder="1" applyAlignment="1">
      <alignment horizontal="center" vertical="center"/>
    </xf>
    <xf numFmtId="49" fontId="2" fillId="4" borderId="33" xfId="0" applyNumberFormat="1" applyFont="1" applyFill="1" applyBorder="1" applyAlignment="1">
      <alignment horizontal="center" vertical="center" wrapText="1"/>
    </xf>
    <xf numFmtId="49" fontId="2" fillId="4" borderId="34" xfId="0" applyNumberFormat="1" applyFont="1" applyFill="1" applyBorder="1" applyAlignment="1">
      <alignment horizontal="center" vertical="center" wrapText="1"/>
    </xf>
    <xf numFmtId="0" fontId="2" fillId="4" borderId="34" xfId="0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horizontal="left" vertical="center" wrapText="1"/>
    </xf>
    <xf numFmtId="4" fontId="15" fillId="4" borderId="34" xfId="0" applyNumberFormat="1" applyFont="1" applyFill="1" applyBorder="1" applyAlignment="1">
      <alignment horizontal="center" vertical="center"/>
    </xf>
    <xf numFmtId="164" fontId="15" fillId="4" borderId="34" xfId="0" applyNumberFormat="1" applyFont="1" applyFill="1" applyBorder="1" applyAlignment="1">
      <alignment horizontal="center" vertical="center"/>
    </xf>
    <xf numFmtId="0" fontId="15" fillId="4" borderId="34" xfId="0" applyNumberFormat="1" applyFont="1" applyFill="1" applyBorder="1" applyAlignment="1">
      <alignment horizontal="center" vertical="center"/>
    </xf>
    <xf numFmtId="49" fontId="2" fillId="4" borderId="35" xfId="0" applyNumberFormat="1" applyFont="1" applyFill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4" fontId="15" fillId="4" borderId="3" xfId="0" applyNumberFormat="1" applyFont="1" applyFill="1" applyBorder="1" applyAlignment="1">
      <alignment horizontal="center" vertical="center"/>
    </xf>
    <xf numFmtId="0" fontId="15" fillId="4" borderId="3" xfId="0" applyNumberFormat="1" applyFont="1" applyFill="1" applyBorder="1" applyAlignment="1">
      <alignment horizontal="center" vertical="center"/>
    </xf>
    <xf numFmtId="164" fontId="14" fillId="4" borderId="3" xfId="0" applyNumberFormat="1" applyFont="1" applyFill="1" applyBorder="1" applyAlignment="1">
      <alignment horizontal="center" vertical="center"/>
    </xf>
    <xf numFmtId="49" fontId="16" fillId="4" borderId="35" xfId="0" applyNumberFormat="1" applyFont="1" applyFill="1" applyBorder="1" applyAlignment="1">
      <alignment horizontal="center" vertical="center" wrapText="1"/>
    </xf>
    <xf numFmtId="49" fontId="16" fillId="4" borderId="3" xfId="0" applyNumberFormat="1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0" fontId="2" fillId="5" borderId="37" xfId="0" applyFont="1" applyFill="1" applyBorder="1" applyAlignment="1">
      <alignment vertical="center" wrapText="1"/>
    </xf>
    <xf numFmtId="0" fontId="2" fillId="5" borderId="38" xfId="0" applyFont="1" applyFill="1" applyBorder="1" applyAlignment="1">
      <alignment vertical="center" wrapText="1"/>
    </xf>
    <xf numFmtId="0" fontId="2" fillId="5" borderId="39" xfId="0" applyFont="1" applyFill="1" applyBorder="1" applyAlignment="1">
      <alignment vertical="center" wrapText="1"/>
    </xf>
    <xf numFmtId="4" fontId="2" fillId="5" borderId="32" xfId="0" applyNumberFormat="1" applyFont="1" applyFill="1" applyBorder="1" applyAlignment="1">
      <alignment horizontal="center" vertical="center"/>
    </xf>
    <xf numFmtId="4" fontId="15" fillId="5" borderId="32" xfId="0" applyNumberFormat="1" applyFont="1" applyFill="1" applyBorder="1" applyAlignment="1">
      <alignment horizontal="center" vertical="center"/>
    </xf>
    <xf numFmtId="164" fontId="15" fillId="5" borderId="32" xfId="0" applyNumberFormat="1" applyFont="1" applyFill="1" applyBorder="1" applyAlignment="1">
      <alignment horizontal="center" vertical="center"/>
    </xf>
    <xf numFmtId="0" fontId="15" fillId="5" borderId="32" xfId="0" applyNumberFormat="1" applyFont="1" applyFill="1" applyBorder="1" applyAlignment="1">
      <alignment horizontal="center" vertical="center"/>
    </xf>
    <xf numFmtId="164" fontId="15" fillId="4" borderId="32" xfId="0" applyNumberFormat="1" applyFont="1" applyFill="1" applyBorder="1" applyAlignment="1">
      <alignment horizontal="center" vertical="center"/>
    </xf>
    <xf numFmtId="164" fontId="15" fillId="4" borderId="36" xfId="0" applyNumberFormat="1" applyFont="1" applyFill="1" applyBorder="1" applyAlignment="1">
      <alignment horizontal="center" vertical="center"/>
    </xf>
    <xf numFmtId="49" fontId="2" fillId="4" borderId="2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left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40" xfId="0" applyNumberFormat="1" applyFont="1" applyFill="1" applyBorder="1" applyAlignment="1">
      <alignment horizontal="center" vertical="center"/>
    </xf>
    <xf numFmtId="0" fontId="3" fillId="4" borderId="33" xfId="0" applyFont="1" applyFill="1" applyBorder="1" applyAlignment="1">
      <alignment horizontal="left" vertical="center"/>
    </xf>
    <xf numFmtId="0" fontId="3" fillId="4" borderId="34" xfId="0" applyFont="1" applyFill="1" applyBorder="1" applyAlignment="1">
      <alignment horizontal="left" vertical="center"/>
    </xf>
    <xf numFmtId="0" fontId="2" fillId="4" borderId="34" xfId="0" applyNumberFormat="1" applyFont="1" applyFill="1" applyBorder="1" applyAlignment="1">
      <alignment horizontal="center" vertical="center"/>
    </xf>
    <xf numFmtId="4" fontId="2" fillId="4" borderId="34" xfId="0" applyNumberFormat="1" applyFont="1" applyFill="1" applyBorder="1" applyAlignment="1">
      <alignment horizontal="left" vertical="center"/>
    </xf>
    <xf numFmtId="4" fontId="2" fillId="4" borderId="34" xfId="0" applyNumberFormat="1" applyFont="1" applyFill="1" applyBorder="1" applyAlignment="1">
      <alignment horizontal="center" vertical="center"/>
    </xf>
    <xf numFmtId="4" fontId="17" fillId="4" borderId="34" xfId="0" applyNumberFormat="1" applyFont="1" applyFill="1" applyBorder="1" applyAlignment="1">
      <alignment horizontal="center" vertical="center" wrapText="1"/>
    </xf>
    <xf numFmtId="0" fontId="2" fillId="4" borderId="34" xfId="0" applyNumberFormat="1" applyFont="1" applyFill="1" applyBorder="1" applyAlignment="1">
      <alignment horizontal="center" vertical="center" wrapText="1"/>
    </xf>
    <xf numFmtId="4" fontId="2" fillId="4" borderId="34" xfId="0" applyNumberFormat="1" applyFont="1" applyFill="1" applyBorder="1" applyAlignment="1">
      <alignment horizontal="center" vertical="center" wrapText="1"/>
    </xf>
    <xf numFmtId="4" fontId="3" fillId="4" borderId="34" xfId="0" applyNumberFormat="1" applyFont="1" applyFill="1" applyBorder="1" applyAlignment="1">
      <alignment horizontal="center" vertical="center" wrapText="1"/>
    </xf>
    <xf numFmtId="4" fontId="3" fillId="4" borderId="28" xfId="0" applyNumberFormat="1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2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left" vertical="center"/>
    </xf>
    <xf numFmtId="4" fontId="3" fillId="4" borderId="1" xfId="0" applyNumberFormat="1" applyFont="1" applyFill="1" applyBorder="1" applyAlignment="1">
      <alignment horizontal="center" vertical="center"/>
    </xf>
    <xf numFmtId="4" fontId="3" fillId="4" borderId="25" xfId="0" applyNumberFormat="1" applyFont="1" applyFill="1" applyBorder="1" applyAlignment="1">
      <alignment horizontal="center" vertical="center"/>
    </xf>
    <xf numFmtId="49" fontId="2" fillId="4" borderId="24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4" fontId="3" fillId="4" borderId="0" xfId="0" applyNumberFormat="1" applyFont="1" applyFill="1" applyAlignment="1">
      <alignment horizontal="center" vertical="center"/>
    </xf>
    <xf numFmtId="49" fontId="2" fillId="5" borderId="41" xfId="0" applyNumberFormat="1" applyFont="1" applyFill="1" applyBorder="1" applyAlignment="1">
      <alignment horizontal="center" vertical="center"/>
    </xf>
    <xf numFmtId="49" fontId="2" fillId="5" borderId="42" xfId="0" applyNumberFormat="1" applyFont="1" applyFill="1" applyBorder="1" applyAlignment="1">
      <alignment horizontal="center" vertical="center"/>
    </xf>
    <xf numFmtId="0" fontId="2" fillId="5" borderId="42" xfId="0" applyFont="1" applyFill="1" applyBorder="1" applyAlignment="1">
      <alignment horizontal="center" vertical="center"/>
    </xf>
    <xf numFmtId="0" fontId="2" fillId="5" borderId="42" xfId="0" applyFont="1" applyFill="1" applyBorder="1" applyAlignment="1">
      <alignment horizontal="left" vertical="center"/>
    </xf>
    <xf numFmtId="4" fontId="2" fillId="5" borderId="42" xfId="0" applyNumberFormat="1" applyFont="1" applyFill="1" applyBorder="1" applyAlignment="1">
      <alignment horizontal="center" vertical="center"/>
    </xf>
    <xf numFmtId="0" fontId="2" fillId="5" borderId="42" xfId="0" applyNumberFormat="1" applyFont="1" applyFill="1" applyBorder="1" applyAlignment="1">
      <alignment horizontal="center" vertical="center"/>
    </xf>
    <xf numFmtId="4" fontId="2" fillId="4" borderId="42" xfId="0" applyNumberFormat="1" applyFont="1" applyFill="1" applyBorder="1" applyAlignment="1">
      <alignment horizontal="center" vertical="center"/>
    </xf>
    <xf numFmtId="4" fontId="2" fillId="4" borderId="43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4" fontId="3" fillId="4" borderId="44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horizontal="center" vertical="center"/>
    </xf>
    <xf numFmtId="0" fontId="2" fillId="4" borderId="0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left" vertical="center" wrapText="1"/>
    </xf>
    <xf numFmtId="164" fontId="15" fillId="3" borderId="45" xfId="0" applyNumberFormat="1" applyFont="1" applyFill="1" applyBorder="1" applyAlignment="1">
      <alignment horizontal="center" vertical="center"/>
    </xf>
    <xf numFmtId="164" fontId="15" fillId="4" borderId="7" xfId="0" applyNumberFormat="1" applyFont="1" applyFill="1" applyBorder="1" applyAlignment="1">
      <alignment horizontal="center" vertical="center"/>
    </xf>
    <xf numFmtId="164" fontId="15" fillId="4" borderId="5" xfId="0" applyNumberFormat="1" applyFont="1" applyFill="1" applyBorder="1" applyAlignment="1">
      <alignment horizontal="center" vertical="center"/>
    </xf>
    <xf numFmtId="164" fontId="15" fillId="3" borderId="46" xfId="0" applyNumberFormat="1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4" fontId="2" fillId="4" borderId="0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left" wrapText="1"/>
    </xf>
    <xf numFmtId="0" fontId="3" fillId="0" borderId="11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11" xfId="0" applyFont="1" applyBorder="1" applyAlignment="1">
      <alignment horizontal="left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7" fillId="2" borderId="13" xfId="0" applyNumberFormat="1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4" fontId="6" fillId="2" borderId="2" xfId="0" applyNumberFormat="1" applyFont="1" applyFill="1" applyBorder="1" applyAlignment="1">
      <alignment horizontal="center" vertical="top" wrapText="1"/>
    </xf>
    <xf numFmtId="4" fontId="6" fillId="2" borderId="4" xfId="0" applyNumberFormat="1" applyFont="1" applyFill="1" applyBorder="1" applyAlignment="1">
      <alignment horizontal="center" vertical="top" wrapText="1"/>
    </xf>
    <xf numFmtId="4" fontId="6" fillId="2" borderId="3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15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top" wrapText="1"/>
    </xf>
    <xf numFmtId="0" fontId="9" fillId="2" borderId="12" xfId="0" applyFont="1" applyFill="1" applyBorder="1" applyAlignment="1">
      <alignment horizontal="left" vertical="top" wrapText="1"/>
    </xf>
    <xf numFmtId="0" fontId="9" fillId="2" borderId="8" xfId="0" applyFont="1" applyFill="1" applyBorder="1" applyAlignment="1">
      <alignment horizontal="left" vertical="top" wrapText="1"/>
    </xf>
    <xf numFmtId="0" fontId="9" fillId="2" borderId="9" xfId="0" applyFont="1" applyFill="1" applyBorder="1" applyAlignment="1">
      <alignment horizontal="left" vertical="top" wrapText="1"/>
    </xf>
    <xf numFmtId="0" fontId="9" fillId="2" borderId="11" xfId="0" applyFont="1" applyFill="1" applyBorder="1" applyAlignment="1">
      <alignment horizontal="left" vertical="top" wrapText="1"/>
    </xf>
    <xf numFmtId="0" fontId="9" fillId="2" borderId="10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9" fillId="2" borderId="7" xfId="0" applyNumberFormat="1" applyFont="1" applyFill="1" applyBorder="1" applyAlignment="1">
      <alignment horizontal="center" vertical="center" wrapText="1"/>
    </xf>
    <xf numFmtId="4" fontId="9" fillId="2" borderId="12" xfId="0" applyNumberFormat="1" applyFont="1" applyFill="1" applyBorder="1" applyAlignment="1">
      <alignment horizontal="center" vertical="center" wrapText="1"/>
    </xf>
    <xf numFmtId="4" fontId="9" fillId="2" borderId="8" xfId="0" applyNumberFormat="1" applyFont="1" applyFill="1" applyBorder="1" applyAlignment="1">
      <alignment horizontal="center" vertical="center" wrapText="1"/>
    </xf>
    <xf numFmtId="4" fontId="9" fillId="2" borderId="9" xfId="0" applyNumberFormat="1" applyFont="1" applyFill="1" applyBorder="1" applyAlignment="1">
      <alignment horizontal="center" vertical="center" wrapText="1"/>
    </xf>
    <xf numFmtId="4" fontId="9" fillId="2" borderId="11" xfId="0" applyNumberFormat="1" applyFont="1" applyFill="1" applyBorder="1" applyAlignment="1">
      <alignment horizontal="center" vertical="center" wrapText="1"/>
    </xf>
    <xf numFmtId="4" fontId="9" fillId="2" borderId="1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5" fillId="0" borderId="11" xfId="0" applyFont="1" applyBorder="1" applyAlignment="1">
      <alignment horizontal="right" vertical="top" wrapText="1"/>
    </xf>
    <xf numFmtId="0" fontId="4" fillId="0" borderId="0" xfId="0" applyFont="1" applyBorder="1" applyAlignment="1">
      <alignment horizontal="right" vertical="top" wrapText="1"/>
    </xf>
    <xf numFmtId="4" fontId="9" fillId="2" borderId="5" xfId="0" applyNumberFormat="1" applyFont="1" applyFill="1" applyBorder="1" applyAlignment="1">
      <alignment horizontal="center" vertical="center" wrapText="1"/>
    </xf>
    <xf numFmtId="4" fontId="9" fillId="2" borderId="13" xfId="0" applyNumberFormat="1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0" fontId="2" fillId="0" borderId="0" xfId="0" applyFont="1" applyAlignment="1">
      <alignment horizontal="center"/>
    </xf>
    <xf numFmtId="49" fontId="2" fillId="4" borderId="0" xfId="0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0" fontId="0" fillId="4" borderId="0" xfId="0" applyFill="1"/>
    <xf numFmtId="0" fontId="0" fillId="4" borderId="15" xfId="0" applyFill="1" applyBorder="1"/>
    <xf numFmtId="0" fontId="0" fillId="4" borderId="0" xfId="0" applyFill="1" applyBorder="1"/>
    <xf numFmtId="0" fontId="2" fillId="3" borderId="27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4" fontId="3" fillId="4" borderId="0" xfId="0" applyNumberFormat="1" applyFont="1" applyFill="1" applyAlignment="1">
      <alignment horizontal="center" vertical="center" wrapText="1"/>
    </xf>
    <xf numFmtId="0" fontId="0" fillId="4" borderId="0" xfId="0" applyFont="1" applyFill="1"/>
    <xf numFmtId="0" fontId="2" fillId="4" borderId="0" xfId="0" applyFont="1" applyFill="1" applyAlignment="1">
      <alignment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top" wrapText="1"/>
    </xf>
    <xf numFmtId="4" fontId="2" fillId="4" borderId="1" xfId="1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/>
    </xf>
    <xf numFmtId="2" fontId="0" fillId="4" borderId="0" xfId="0" applyNumberFormat="1" applyFont="1" applyFill="1"/>
    <xf numFmtId="4" fontId="0" fillId="4" borderId="0" xfId="0" applyNumberFormat="1" applyFont="1" applyFill="1"/>
    <xf numFmtId="0" fontId="3" fillId="4" borderId="1" xfId="0" applyFont="1" applyFill="1" applyBorder="1" applyAlignment="1">
      <alignment wrapText="1"/>
    </xf>
    <xf numFmtId="4" fontId="3" fillId="4" borderId="1" xfId="1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wrapText="1"/>
    </xf>
    <xf numFmtId="17" fontId="0" fillId="4" borderId="0" xfId="0" applyNumberFormat="1" applyFont="1" applyFill="1"/>
    <xf numFmtId="2" fontId="3" fillId="4" borderId="1" xfId="0" applyNumberFormat="1" applyFont="1" applyFill="1" applyBorder="1" applyAlignment="1">
      <alignment horizontal="center" vertical="center" wrapText="1"/>
    </xf>
    <xf numFmtId="4" fontId="13" fillId="4" borderId="0" xfId="0" applyNumberFormat="1" applyFont="1" applyFill="1"/>
    <xf numFmtId="4" fontId="0" fillId="4" borderId="0" xfId="0" applyNumberFormat="1" applyFont="1" applyFill="1" applyBorder="1"/>
    <xf numFmtId="0" fontId="13" fillId="4" borderId="0" xfId="0" applyFont="1" applyFill="1"/>
    <xf numFmtId="2" fontId="13" fillId="4" borderId="0" xfId="0" applyNumberFormat="1" applyFont="1" applyFill="1"/>
    <xf numFmtId="0" fontId="0" fillId="4" borderId="0" xfId="0" applyFont="1" applyFill="1" applyBorder="1"/>
    <xf numFmtId="4" fontId="3" fillId="4" borderId="0" xfId="1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top" wrapText="1"/>
    </xf>
    <xf numFmtId="49" fontId="2" fillId="4" borderId="1" xfId="0" applyNumberFormat="1" applyFont="1" applyFill="1" applyBorder="1" applyAlignment="1">
      <alignment horizontal="left" vertical="center" wrapText="1"/>
    </xf>
    <xf numFmtId="0" fontId="19" fillId="4" borderId="0" xfId="0" applyFont="1" applyFill="1"/>
    <xf numFmtId="4" fontId="19" fillId="4" borderId="0" xfId="0" applyNumberFormat="1" applyFont="1" applyFill="1"/>
    <xf numFmtId="0" fontId="2" fillId="3" borderId="1" xfId="0" applyFont="1" applyFill="1" applyBorder="1" applyAlignment="1">
      <alignment horizontal="left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wrapText="1"/>
    </xf>
    <xf numFmtId="0" fontId="2" fillId="4" borderId="0" xfId="0" applyFont="1" applyFill="1" applyBorder="1" applyAlignment="1">
      <alignment wrapText="1"/>
    </xf>
    <xf numFmtId="4" fontId="2" fillId="4" borderId="0" xfId="1" applyNumberFormat="1" applyFont="1" applyFill="1" applyBorder="1" applyAlignment="1">
      <alignment horizontal="center" vertical="center" wrapText="1"/>
    </xf>
    <xf numFmtId="0" fontId="13" fillId="4" borderId="0" xfId="0" applyFont="1" applyFill="1" applyBorder="1"/>
    <xf numFmtId="49" fontId="2" fillId="4" borderId="0" xfId="0" applyNumberFormat="1" applyFont="1" applyFill="1" applyBorder="1" applyAlignment="1">
      <alignment horizontal="left" vertical="center" wrapText="1"/>
    </xf>
    <xf numFmtId="3" fontId="0" fillId="4" borderId="0" xfId="0" applyNumberFormat="1" applyFont="1" applyFill="1" applyBorder="1"/>
    <xf numFmtId="0" fontId="3" fillId="4" borderId="0" xfId="0" applyFont="1" applyFill="1" applyBorder="1" applyAlignment="1">
      <alignment vertical="top" wrapText="1"/>
    </xf>
    <xf numFmtId="2" fontId="2" fillId="4" borderId="0" xfId="0" applyNumberFormat="1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wrapText="1"/>
    </xf>
    <xf numFmtId="14" fontId="13" fillId="0" borderId="2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14" fontId="20" fillId="0" borderId="0" xfId="0" applyNumberFormat="1" applyFont="1" applyFill="1" applyAlignment="1">
      <alignment vertical="center"/>
    </xf>
    <xf numFmtId="0" fontId="20" fillId="0" borderId="1" xfId="0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20" fillId="0" borderId="22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4" fontId="20" fillId="0" borderId="34" xfId="0" applyNumberFormat="1" applyFont="1" applyFill="1" applyBorder="1" applyAlignment="1">
      <alignment horizontal="center" vertical="center"/>
    </xf>
    <xf numFmtId="4" fontId="20" fillId="0" borderId="28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4" fontId="20" fillId="0" borderId="4" xfId="0" applyNumberFormat="1" applyFont="1" applyFill="1" applyBorder="1" applyAlignment="1">
      <alignment horizontal="center" vertical="center"/>
    </xf>
    <xf numFmtId="4" fontId="20" fillId="0" borderId="23" xfId="0" applyNumberFormat="1" applyFont="1" applyFill="1" applyBorder="1" applyAlignment="1">
      <alignment horizontal="center" vertical="center"/>
    </xf>
    <xf numFmtId="4" fontId="1" fillId="0" borderId="32" xfId="0" applyNumberFormat="1" applyFont="1" applyFill="1" applyBorder="1" applyAlignment="1">
      <alignment horizontal="center" vertical="center"/>
    </xf>
    <xf numFmtId="4" fontId="1" fillId="0" borderId="36" xfId="0" applyNumberFormat="1" applyFont="1" applyFill="1" applyBorder="1" applyAlignment="1">
      <alignment horizontal="center" vertical="center"/>
    </xf>
    <xf numFmtId="0" fontId="21" fillId="3" borderId="1" xfId="0" applyFont="1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4" fontId="20" fillId="3" borderId="1" xfId="0" applyNumberFormat="1" applyFont="1" applyFill="1" applyBorder="1" applyAlignment="1">
      <alignment horizontal="center"/>
    </xf>
    <xf numFmtId="4" fontId="20" fillId="0" borderId="21" xfId="0" applyNumberFormat="1" applyFont="1" applyBorder="1" applyAlignment="1">
      <alignment horizontal="center"/>
    </xf>
    <xf numFmtId="4" fontId="20" fillId="0" borderId="22" xfId="0" applyNumberFormat="1" applyFont="1" applyBorder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/>
    </xf>
    <xf numFmtId="0" fontId="10" fillId="0" borderId="0" xfId="0" applyFont="1" applyFill="1" applyAlignment="1">
      <alignment horizontal="left" vertical="center"/>
    </xf>
    <xf numFmtId="0" fontId="13" fillId="0" borderId="0" xfId="0" applyFont="1" applyAlignment="1"/>
    <xf numFmtId="0" fontId="0" fillId="0" borderId="0" xfId="0" applyAlignment="1"/>
    <xf numFmtId="0" fontId="13" fillId="0" borderId="0" xfId="0" applyFont="1"/>
    <xf numFmtId="4" fontId="20" fillId="4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7"/>
  <sheetViews>
    <sheetView topLeftCell="A19" workbookViewId="0">
      <selection activeCell="X16" sqref="X16:X17"/>
    </sheetView>
  </sheetViews>
  <sheetFormatPr defaultRowHeight="12.75"/>
  <cols>
    <col min="1" max="1" width="13" style="2" customWidth="1"/>
    <col min="2" max="2" width="26" style="2" customWidth="1"/>
    <col min="3" max="3" width="9.83203125" style="2" hidden="1" customWidth="1"/>
    <col min="4" max="4" width="9" style="2" hidden="1" customWidth="1"/>
    <col min="5" max="6" width="12.5" style="2" hidden="1" customWidth="1"/>
    <col min="7" max="8" width="13.5" style="2" hidden="1" customWidth="1"/>
    <col min="9" max="9" width="11" style="2" hidden="1" customWidth="1"/>
    <col min="10" max="10" width="7.6640625" style="2" hidden="1" customWidth="1"/>
    <col min="11" max="11" width="1.5" style="2" hidden="1" customWidth="1"/>
    <col min="12" max="12" width="3.6640625" style="2" hidden="1" customWidth="1"/>
    <col min="13" max="13" width="14.5" style="2" hidden="1" customWidth="1"/>
    <col min="14" max="14" width="10.5" style="2" hidden="1" customWidth="1"/>
    <col min="15" max="15" width="23" style="2" hidden="1" customWidth="1"/>
    <col min="16" max="16" width="10.83203125" style="2" hidden="1" customWidth="1"/>
    <col min="17" max="18" width="12.33203125" style="5" hidden="1" customWidth="1"/>
    <col min="19" max="19" width="10.1640625" style="5" hidden="1" customWidth="1"/>
    <col min="20" max="20" width="15.1640625" style="5" hidden="1" customWidth="1"/>
    <col min="21" max="23" width="14.5" style="5" customWidth="1"/>
    <col min="24" max="24" width="16.83203125" style="5" customWidth="1"/>
    <col min="25" max="25" width="12.33203125" style="5" hidden="1" customWidth="1"/>
    <col min="26" max="26" width="9.1640625" style="5" hidden="1" customWidth="1"/>
    <col min="27" max="27" width="9.1640625" style="5" customWidth="1"/>
    <col min="28" max="28" width="14.33203125" style="5" customWidth="1"/>
    <col min="29" max="30" width="9.1640625" style="5" hidden="1" customWidth="1"/>
    <col min="31" max="31" width="13.5" style="5" customWidth="1"/>
    <col min="32" max="32" width="13.6640625" style="2" hidden="1" customWidth="1"/>
    <col min="33" max="33" width="10" style="2" hidden="1" customWidth="1"/>
    <col min="34" max="34" width="12.83203125" style="2" customWidth="1"/>
    <col min="35" max="35" width="11.1640625" style="2" hidden="1" customWidth="1"/>
    <col min="36" max="36" width="15.33203125" style="2" customWidth="1"/>
    <col min="37" max="16384" width="9.33203125" style="2"/>
  </cols>
  <sheetData>
    <row r="1" spans="1:36" ht="15.75" customHeight="1">
      <c r="A1" s="239" t="s">
        <v>5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32"/>
      <c r="S1" s="32"/>
      <c r="T1" s="55"/>
      <c r="U1" s="55"/>
      <c r="V1" s="61"/>
      <c r="W1" s="61"/>
      <c r="X1" s="32"/>
      <c r="Y1" s="32"/>
      <c r="Z1" s="32"/>
      <c r="AA1" s="61"/>
      <c r="AB1" s="61"/>
      <c r="AC1" s="55"/>
      <c r="AD1" s="55"/>
      <c r="AE1" s="32"/>
      <c r="AF1" s="11"/>
      <c r="AG1" s="11"/>
      <c r="AH1" s="11"/>
      <c r="AI1" s="11"/>
    </row>
    <row r="2" spans="1:36" ht="16.5" customHeight="1">
      <c r="A2" s="240" t="s">
        <v>4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33"/>
      <c r="S2" s="33"/>
      <c r="T2" s="56"/>
      <c r="U2" s="56"/>
      <c r="V2" s="62"/>
      <c r="W2" s="62"/>
      <c r="X2" s="33"/>
      <c r="Y2" s="33"/>
      <c r="Z2" s="33"/>
      <c r="AA2" s="62"/>
      <c r="AB2" s="62"/>
      <c r="AC2" s="56"/>
      <c r="AD2" s="56"/>
      <c r="AE2" s="33"/>
      <c r="AF2" s="11"/>
      <c r="AG2" s="11"/>
      <c r="AH2" s="11"/>
      <c r="AI2" s="11"/>
    </row>
    <row r="3" spans="1:36" ht="16.5" customHeight="1">
      <c r="A3" s="240" t="s">
        <v>47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33"/>
      <c r="S3" s="33"/>
      <c r="T3" s="56"/>
      <c r="U3" s="56"/>
      <c r="V3" s="62"/>
      <c r="W3" s="62"/>
      <c r="X3" s="33"/>
      <c r="Y3" s="33"/>
      <c r="Z3" s="33"/>
      <c r="AA3" s="62"/>
      <c r="AB3" s="62"/>
      <c r="AC3" s="56"/>
      <c r="AD3" s="56"/>
      <c r="AE3" s="33"/>
      <c r="AF3" s="11"/>
      <c r="AG3" s="11"/>
      <c r="AH3" s="11"/>
      <c r="AI3" s="11"/>
    </row>
    <row r="4" spans="1:36" ht="27" customHeight="1">
      <c r="A4" s="304" t="s">
        <v>6</v>
      </c>
      <c r="B4" s="304"/>
      <c r="C4" s="304"/>
      <c r="D4" s="304"/>
      <c r="E4" s="304"/>
      <c r="F4" s="304"/>
      <c r="G4" s="304"/>
      <c r="H4" s="304"/>
      <c r="I4" s="304"/>
      <c r="J4" s="304"/>
      <c r="K4" s="304"/>
      <c r="L4" s="304"/>
      <c r="M4" s="304"/>
      <c r="N4" s="304"/>
      <c r="O4" s="304"/>
      <c r="P4" s="304"/>
      <c r="Q4" s="304"/>
      <c r="R4" s="304"/>
      <c r="S4" s="304"/>
      <c r="T4" s="304"/>
      <c r="U4" s="30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11"/>
      <c r="AG4" s="11"/>
      <c r="AH4" s="11"/>
      <c r="AI4" s="11"/>
    </row>
    <row r="5" spans="1:36" s="14" customFormat="1" ht="21.75" customHeight="1">
      <c r="A5" s="44" t="s">
        <v>39</v>
      </c>
      <c r="B5" s="44" t="s">
        <v>42</v>
      </c>
      <c r="C5" s="12" t="s">
        <v>29</v>
      </c>
      <c r="D5" s="307" t="s">
        <v>30</v>
      </c>
      <c r="E5" s="307"/>
      <c r="F5" s="307"/>
      <c r="G5" s="307"/>
      <c r="H5" s="26"/>
      <c r="I5" s="26"/>
      <c r="J5" s="308"/>
      <c r="K5" s="308"/>
      <c r="L5" s="44" t="s">
        <v>7</v>
      </c>
      <c r="M5" s="44"/>
      <c r="N5" s="44"/>
      <c r="O5" s="44"/>
      <c r="P5" s="44"/>
      <c r="Q5" s="13">
        <v>1</v>
      </c>
      <c r="R5" s="45"/>
      <c r="S5" s="309" t="s">
        <v>31</v>
      </c>
      <c r="T5" s="309"/>
      <c r="U5" s="309"/>
      <c r="V5" s="309"/>
      <c r="W5" s="309"/>
      <c r="X5" s="309"/>
      <c r="Y5" s="309"/>
      <c r="Z5" s="309"/>
      <c r="AA5" s="67"/>
      <c r="AB5" s="67"/>
      <c r="AC5" s="48"/>
      <c r="AD5" s="48"/>
      <c r="AE5" s="45"/>
      <c r="AF5" s="308"/>
      <c r="AG5" s="308"/>
      <c r="AH5" s="308"/>
      <c r="AI5" s="308"/>
    </row>
    <row r="6" spans="1:36">
      <c r="A6" s="305" t="s">
        <v>49</v>
      </c>
      <c r="B6" s="305"/>
      <c r="C6" s="305"/>
      <c r="D6" s="305"/>
      <c r="E6" s="305"/>
      <c r="F6" s="305"/>
      <c r="G6" s="305"/>
      <c r="H6" s="305"/>
      <c r="I6" s="305"/>
      <c r="J6" s="305"/>
      <c r="K6" s="305"/>
      <c r="L6" s="305"/>
      <c r="M6" s="305"/>
      <c r="N6" s="305"/>
      <c r="O6" s="305"/>
      <c r="P6" s="305"/>
      <c r="Q6" s="305"/>
      <c r="R6" s="305"/>
      <c r="S6" s="305"/>
      <c r="T6" s="305"/>
      <c r="U6" s="305"/>
      <c r="V6" s="305"/>
      <c r="W6" s="305"/>
      <c r="X6" s="305"/>
      <c r="Y6" s="305"/>
      <c r="Z6" s="305"/>
      <c r="AA6" s="305"/>
      <c r="AB6" s="305"/>
      <c r="AC6" s="305"/>
      <c r="AD6" s="305"/>
      <c r="AE6" s="305"/>
      <c r="AF6" s="305"/>
      <c r="AG6" s="305"/>
      <c r="AH6" s="305"/>
      <c r="AI6" s="305"/>
      <c r="AJ6" s="305"/>
    </row>
    <row r="7" spans="1:36">
      <c r="A7" s="306" t="s">
        <v>50</v>
      </c>
      <c r="B7" s="306"/>
      <c r="C7" s="306"/>
      <c r="D7" s="306"/>
      <c r="E7" s="306"/>
      <c r="F7" s="306"/>
      <c r="G7" s="306"/>
      <c r="H7" s="306"/>
      <c r="I7" s="306"/>
      <c r="J7" s="306"/>
      <c r="K7" s="306"/>
      <c r="L7" s="306"/>
      <c r="M7" s="306"/>
      <c r="N7" s="306"/>
      <c r="O7" s="306"/>
      <c r="P7" s="306"/>
      <c r="Q7" s="306"/>
      <c r="R7" s="306"/>
      <c r="S7" s="306"/>
      <c r="T7" s="306"/>
      <c r="U7" s="306"/>
      <c r="V7" s="306"/>
      <c r="W7" s="306"/>
      <c r="X7" s="306"/>
      <c r="Y7" s="306"/>
      <c r="Z7" s="35"/>
      <c r="AA7" s="35"/>
      <c r="AB7" s="35"/>
      <c r="AC7" s="35"/>
      <c r="AD7" s="35"/>
      <c r="AE7" s="35"/>
      <c r="AF7" s="312"/>
      <c r="AG7" s="312"/>
      <c r="AH7" s="312"/>
      <c r="AI7" s="312"/>
    </row>
    <row r="8" spans="1:36">
      <c r="A8" s="241" t="s">
        <v>8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241"/>
      <c r="W8" s="241"/>
      <c r="X8" s="241"/>
      <c r="Y8" s="241"/>
      <c r="Z8" s="241"/>
      <c r="AA8" s="241"/>
      <c r="AB8" s="241"/>
      <c r="AC8" s="241"/>
      <c r="AD8" s="241"/>
      <c r="AE8" s="241"/>
      <c r="AF8" s="241"/>
      <c r="AG8" s="241"/>
      <c r="AH8" s="241"/>
      <c r="AI8" s="241"/>
    </row>
    <row r="9" spans="1:36">
      <c r="A9" s="242" t="s">
        <v>48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242"/>
      <c r="N9" s="242"/>
      <c r="O9" s="242"/>
      <c r="P9" s="242"/>
      <c r="Q9" s="242"/>
      <c r="R9" s="242"/>
      <c r="S9" s="242"/>
      <c r="T9" s="242"/>
      <c r="U9" s="242"/>
      <c r="V9" s="242"/>
      <c r="W9" s="242"/>
      <c r="X9" s="242"/>
      <c r="Y9" s="242"/>
      <c r="Z9" s="242"/>
      <c r="AA9" s="242"/>
      <c r="AB9" s="242"/>
      <c r="AC9" s="242"/>
      <c r="AD9" s="242"/>
      <c r="AE9" s="242"/>
      <c r="AF9" s="242"/>
      <c r="AG9" s="242"/>
      <c r="AH9" s="242"/>
      <c r="AI9" s="242"/>
    </row>
    <row r="10" spans="1:36" ht="12.75" customHeight="1">
      <c r="A10" s="261" t="s">
        <v>9</v>
      </c>
      <c r="B10" s="262"/>
      <c r="C10" s="3"/>
      <c r="D10" s="3"/>
      <c r="E10" s="251" t="s">
        <v>32</v>
      </c>
      <c r="F10" s="254" t="s">
        <v>10</v>
      </c>
      <c r="G10" s="248" t="s">
        <v>32</v>
      </c>
      <c r="H10" s="248" t="s">
        <v>40</v>
      </c>
      <c r="I10" s="248" t="s">
        <v>32</v>
      </c>
      <c r="J10" s="260" t="s">
        <v>38</v>
      </c>
      <c r="K10" s="261"/>
      <c r="L10" s="262"/>
      <c r="M10" s="248"/>
      <c r="N10" s="248" t="s">
        <v>43</v>
      </c>
      <c r="O10" s="231" t="s">
        <v>32</v>
      </c>
      <c r="P10" s="231" t="s">
        <v>32</v>
      </c>
      <c r="Q10" s="272" t="s">
        <v>38</v>
      </c>
      <c r="R10" s="231"/>
      <c r="S10" s="231" t="s">
        <v>43</v>
      </c>
      <c r="T10" s="231" t="s">
        <v>40</v>
      </c>
      <c r="U10" s="231" t="s">
        <v>32</v>
      </c>
      <c r="V10" s="231" t="s">
        <v>40</v>
      </c>
      <c r="W10" s="231" t="s">
        <v>41</v>
      </c>
      <c r="X10" s="231" t="s">
        <v>32</v>
      </c>
      <c r="Y10" s="231" t="s">
        <v>32</v>
      </c>
      <c r="Z10" s="231" t="s">
        <v>38</v>
      </c>
      <c r="AA10" s="231" t="s">
        <v>40</v>
      </c>
      <c r="AB10" s="231" t="s">
        <v>41</v>
      </c>
      <c r="AC10" s="231" t="s">
        <v>43</v>
      </c>
      <c r="AD10" s="231" t="s">
        <v>41</v>
      </c>
      <c r="AE10" s="231" t="s">
        <v>32</v>
      </c>
      <c r="AF10" s="231" t="s">
        <v>32</v>
      </c>
      <c r="AG10" s="231" t="s">
        <v>32</v>
      </c>
      <c r="AH10" s="231" t="s">
        <v>32</v>
      </c>
      <c r="AI10" s="257"/>
      <c r="AJ10" s="231"/>
    </row>
    <row r="11" spans="1:36" ht="12.75" customHeight="1">
      <c r="A11" s="264"/>
      <c r="B11" s="265"/>
      <c r="C11" s="248" t="s">
        <v>33</v>
      </c>
      <c r="D11" s="260" t="s">
        <v>10</v>
      </c>
      <c r="E11" s="252"/>
      <c r="F11" s="255"/>
      <c r="G11" s="249"/>
      <c r="H11" s="249"/>
      <c r="I11" s="249"/>
      <c r="J11" s="263"/>
      <c r="K11" s="264"/>
      <c r="L11" s="265"/>
      <c r="M11" s="249"/>
      <c r="N11" s="249"/>
      <c r="O11" s="232"/>
      <c r="P11" s="232"/>
      <c r="Q11" s="273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  <c r="AE11" s="232"/>
      <c r="AF11" s="232"/>
      <c r="AG11" s="232"/>
      <c r="AH11" s="232"/>
      <c r="AI11" s="258"/>
      <c r="AJ11" s="232"/>
    </row>
    <row r="12" spans="1:36" ht="21" customHeight="1">
      <c r="A12" s="267"/>
      <c r="B12" s="268"/>
      <c r="C12" s="250"/>
      <c r="D12" s="266"/>
      <c r="E12" s="253"/>
      <c r="F12" s="256"/>
      <c r="G12" s="250"/>
      <c r="H12" s="250"/>
      <c r="I12" s="250"/>
      <c r="J12" s="266"/>
      <c r="K12" s="267"/>
      <c r="L12" s="268"/>
      <c r="M12" s="250"/>
      <c r="N12" s="250"/>
      <c r="O12" s="233"/>
      <c r="P12" s="233"/>
      <c r="Q12" s="274"/>
      <c r="R12" s="233"/>
      <c r="S12" s="233"/>
      <c r="T12" s="233"/>
      <c r="U12" s="233"/>
      <c r="V12" s="233"/>
      <c r="W12" s="233"/>
      <c r="X12" s="233"/>
      <c r="Y12" s="233"/>
      <c r="Z12" s="233"/>
      <c r="AA12" s="233"/>
      <c r="AB12" s="233"/>
      <c r="AC12" s="233"/>
      <c r="AD12" s="233"/>
      <c r="AE12" s="233"/>
      <c r="AF12" s="233"/>
      <c r="AG12" s="233"/>
      <c r="AH12" s="233"/>
      <c r="AI12" s="259"/>
      <c r="AJ12" s="233"/>
    </row>
    <row r="13" spans="1:36" ht="17.25" customHeight="1">
      <c r="A13" s="269"/>
      <c r="B13" s="270"/>
      <c r="C13" s="41"/>
      <c r="D13" s="46"/>
      <c r="E13" s="46"/>
      <c r="F13" s="46"/>
      <c r="G13" s="41"/>
      <c r="H13" s="40"/>
      <c r="I13" s="40"/>
      <c r="J13" s="270"/>
      <c r="K13" s="271"/>
      <c r="L13" s="271"/>
      <c r="M13" s="43"/>
      <c r="N13" s="41"/>
      <c r="O13" s="49"/>
      <c r="P13" s="57"/>
      <c r="Q13" s="58"/>
      <c r="R13" s="58"/>
      <c r="S13" s="58"/>
      <c r="T13" s="49"/>
      <c r="U13" s="49"/>
      <c r="V13" s="63"/>
      <c r="W13" s="63"/>
      <c r="X13" s="63"/>
      <c r="Y13" s="63"/>
      <c r="Z13" s="63"/>
      <c r="AA13" s="63"/>
      <c r="AB13" s="63"/>
      <c r="AC13" s="49"/>
      <c r="AD13" s="49"/>
      <c r="AE13" s="49"/>
      <c r="AF13" s="49"/>
      <c r="AG13" s="49"/>
      <c r="AH13" s="49"/>
      <c r="AI13" s="15"/>
      <c r="AJ13" s="49"/>
    </row>
    <row r="14" spans="1:36" s="31" customFormat="1" ht="37.5" customHeight="1">
      <c r="A14" s="311" t="s">
        <v>11</v>
      </c>
      <c r="B14" s="311"/>
      <c r="C14" s="282" t="s">
        <v>27</v>
      </c>
      <c r="D14" s="282" t="s">
        <v>27</v>
      </c>
      <c r="E14" s="285" t="s">
        <v>27</v>
      </c>
      <c r="F14" s="285" t="s">
        <v>27</v>
      </c>
      <c r="G14" s="310" t="s">
        <v>27</v>
      </c>
      <c r="H14" s="310" t="s">
        <v>27</v>
      </c>
      <c r="I14" s="310" t="s">
        <v>27</v>
      </c>
      <c r="J14" s="276" t="s">
        <v>28</v>
      </c>
      <c r="K14" s="277"/>
      <c r="L14" s="278"/>
      <c r="M14" s="30" t="s">
        <v>28</v>
      </c>
      <c r="N14" s="310" t="s">
        <v>27</v>
      </c>
      <c r="O14" s="234" t="s">
        <v>27</v>
      </c>
      <c r="P14" s="59" t="s">
        <v>28</v>
      </c>
      <c r="Q14" s="235" t="s">
        <v>34</v>
      </c>
      <c r="R14" s="235" t="s">
        <v>34</v>
      </c>
      <c r="S14" s="50" t="s">
        <v>28</v>
      </c>
      <c r="T14" s="234" t="s">
        <v>27</v>
      </c>
      <c r="U14" s="234" t="s">
        <v>27</v>
      </c>
      <c r="V14" s="234" t="s">
        <v>27</v>
      </c>
      <c r="W14" s="234" t="s">
        <v>27</v>
      </c>
      <c r="X14" s="234" t="s">
        <v>28</v>
      </c>
      <c r="Y14" s="234" t="s">
        <v>34</v>
      </c>
      <c r="Z14" s="234" t="s">
        <v>34</v>
      </c>
      <c r="AA14" s="234" t="s">
        <v>28</v>
      </c>
      <c r="AB14" s="234" t="s">
        <v>28</v>
      </c>
      <c r="AC14" s="234" t="s">
        <v>28</v>
      </c>
      <c r="AD14" s="234" t="s">
        <v>28</v>
      </c>
      <c r="AE14" s="234" t="s">
        <v>34</v>
      </c>
      <c r="AF14" s="234" t="s">
        <v>37</v>
      </c>
      <c r="AG14" s="234" t="s">
        <v>37</v>
      </c>
      <c r="AH14" s="234" t="s">
        <v>37</v>
      </c>
      <c r="AI14" s="237"/>
      <c r="AJ14" s="234" t="s">
        <v>36</v>
      </c>
    </row>
    <row r="15" spans="1:36" ht="18.75" hidden="1" customHeight="1">
      <c r="A15" s="311"/>
      <c r="B15" s="311"/>
      <c r="C15" s="283"/>
      <c r="D15" s="283"/>
      <c r="E15" s="286"/>
      <c r="F15" s="286"/>
      <c r="G15" s="310"/>
      <c r="H15" s="310"/>
      <c r="I15" s="310"/>
      <c r="J15" s="279"/>
      <c r="K15" s="280"/>
      <c r="L15" s="281"/>
      <c r="M15" s="42"/>
      <c r="N15" s="310"/>
      <c r="O15" s="234"/>
      <c r="P15" s="60"/>
      <c r="Q15" s="236"/>
      <c r="R15" s="236"/>
      <c r="S15" s="51"/>
      <c r="T15" s="234"/>
      <c r="U15" s="234"/>
      <c r="V15" s="234"/>
      <c r="W15" s="234"/>
      <c r="X15" s="234"/>
      <c r="Y15" s="234"/>
      <c r="Z15" s="234"/>
      <c r="AA15" s="234"/>
      <c r="AB15" s="234"/>
      <c r="AC15" s="234"/>
      <c r="AD15" s="234"/>
      <c r="AE15" s="234"/>
      <c r="AF15" s="234"/>
      <c r="AG15" s="234"/>
      <c r="AH15" s="234"/>
      <c r="AI15" s="238"/>
      <c r="AJ15" s="234"/>
    </row>
    <row r="16" spans="1:36" ht="18" customHeight="1">
      <c r="A16" s="284" t="s">
        <v>12</v>
      </c>
      <c r="B16" s="284"/>
      <c r="C16" s="235">
        <v>5811873.9999999991</v>
      </c>
      <c r="D16" s="235">
        <f>SUM(D19:D30)</f>
        <v>0</v>
      </c>
      <c r="E16" s="287">
        <f>C16+D16</f>
        <v>5811873.9999999991</v>
      </c>
      <c r="F16" s="287">
        <f>SUM(F18:F30)</f>
        <v>0</v>
      </c>
      <c r="G16" s="289">
        <f>SUM(G18:G30)</f>
        <v>5811873.9999999991</v>
      </c>
      <c r="H16" s="289">
        <f>SUM(H18:H30)</f>
        <v>0</v>
      </c>
      <c r="I16" s="289">
        <f>SUM(I18:I30)</f>
        <v>5811873.9999999991</v>
      </c>
      <c r="J16" s="290">
        <f>SUM(J19:L30)</f>
        <v>910526</v>
      </c>
      <c r="K16" s="291"/>
      <c r="L16" s="292"/>
      <c r="M16" s="235">
        <f>SUM(M19:M30)</f>
        <v>0</v>
      </c>
      <c r="N16" s="235">
        <f>SUM(N19:N30)</f>
        <v>0</v>
      </c>
      <c r="O16" s="235">
        <f>SUM(O19:O30)</f>
        <v>5811874</v>
      </c>
      <c r="P16" s="235">
        <f t="shared" ref="P16:AJ16" si="0">SUM(P19:P30)</f>
        <v>910526</v>
      </c>
      <c r="Q16" s="235">
        <f t="shared" si="0"/>
        <v>250000</v>
      </c>
      <c r="R16" s="235">
        <f t="shared" si="0"/>
        <v>0</v>
      </c>
      <c r="S16" s="235">
        <f t="shared" si="0"/>
        <v>0</v>
      </c>
      <c r="T16" s="235">
        <f t="shared" si="0"/>
        <v>0</v>
      </c>
      <c r="U16" s="235">
        <f t="shared" si="0"/>
        <v>5811874</v>
      </c>
      <c r="V16" s="235">
        <f t="shared" ref="V16:AC16" si="1">SUM(V19:V30)</f>
        <v>-22349.1</v>
      </c>
      <c r="W16" s="235">
        <f t="shared" si="1"/>
        <v>5789524.8999999994</v>
      </c>
      <c r="X16" s="235">
        <f t="shared" si="1"/>
        <v>910526</v>
      </c>
      <c r="Y16" s="235">
        <f t="shared" si="1"/>
        <v>250000</v>
      </c>
      <c r="Z16" s="235">
        <f t="shared" si="1"/>
        <v>0</v>
      </c>
      <c r="AA16" s="235">
        <f t="shared" si="1"/>
        <v>-88650.9</v>
      </c>
      <c r="AB16" s="235">
        <f t="shared" si="1"/>
        <v>821875.1</v>
      </c>
      <c r="AC16" s="235">
        <f t="shared" si="1"/>
        <v>0</v>
      </c>
      <c r="AD16" s="235">
        <f t="shared" si="0"/>
        <v>910525.99999999988</v>
      </c>
      <c r="AE16" s="235">
        <f t="shared" si="0"/>
        <v>0</v>
      </c>
      <c r="AF16" s="235">
        <f t="shared" si="0"/>
        <v>544600</v>
      </c>
      <c r="AG16" s="235">
        <f t="shared" si="0"/>
        <v>0</v>
      </c>
      <c r="AH16" s="235">
        <f t="shared" si="0"/>
        <v>544600</v>
      </c>
      <c r="AI16" s="235">
        <f t="shared" si="0"/>
        <v>7267000</v>
      </c>
      <c r="AJ16" s="235">
        <f t="shared" si="0"/>
        <v>7155999.9999999991</v>
      </c>
    </row>
    <row r="17" spans="1:36" ht="16.5" customHeight="1">
      <c r="A17" s="284"/>
      <c r="B17" s="284"/>
      <c r="C17" s="236"/>
      <c r="D17" s="236"/>
      <c r="E17" s="288"/>
      <c r="F17" s="288"/>
      <c r="G17" s="289"/>
      <c r="H17" s="289"/>
      <c r="I17" s="289"/>
      <c r="J17" s="293"/>
      <c r="K17" s="294"/>
      <c r="L17" s="295"/>
      <c r="M17" s="236"/>
      <c r="N17" s="236"/>
      <c r="O17" s="236"/>
      <c r="P17" s="236"/>
      <c r="Q17" s="236"/>
      <c r="R17" s="236"/>
      <c r="S17" s="236"/>
      <c r="T17" s="236"/>
      <c r="U17" s="236"/>
      <c r="V17" s="236"/>
      <c r="W17" s="236"/>
      <c r="X17" s="236"/>
      <c r="Y17" s="236"/>
      <c r="Z17" s="236"/>
      <c r="AA17" s="236"/>
      <c r="AB17" s="236"/>
      <c r="AC17" s="236"/>
      <c r="AD17" s="236"/>
      <c r="AE17" s="236"/>
      <c r="AF17" s="236"/>
      <c r="AG17" s="236"/>
      <c r="AH17" s="236"/>
      <c r="AI17" s="236"/>
      <c r="AJ17" s="236"/>
    </row>
    <row r="18" spans="1:36" ht="15" customHeight="1">
      <c r="A18" s="275" t="s">
        <v>13</v>
      </c>
      <c r="B18" s="275"/>
      <c r="C18" s="39"/>
      <c r="D18" s="39"/>
      <c r="E18" s="39"/>
      <c r="F18" s="39"/>
      <c r="G18" s="3"/>
      <c r="H18" s="27"/>
      <c r="I18" s="27"/>
      <c r="J18" s="300"/>
      <c r="K18" s="301"/>
      <c r="L18" s="302"/>
      <c r="M18" s="38"/>
      <c r="N18" s="39"/>
      <c r="O18" s="53"/>
      <c r="P18" s="53"/>
      <c r="Q18" s="53"/>
      <c r="R18" s="53"/>
      <c r="S18" s="53"/>
      <c r="T18" s="53"/>
      <c r="U18" s="53"/>
      <c r="V18" s="68"/>
      <c r="W18" s="68"/>
      <c r="X18" s="53"/>
      <c r="Y18" s="53"/>
      <c r="Z18" s="53"/>
      <c r="AA18" s="68"/>
      <c r="AB18" s="68"/>
      <c r="AC18" s="53"/>
      <c r="AD18" s="53"/>
      <c r="AE18" s="53"/>
      <c r="AF18" s="53"/>
      <c r="AG18" s="53"/>
      <c r="AH18" s="53"/>
      <c r="AI18" s="15"/>
      <c r="AJ18" s="53"/>
    </row>
    <row r="19" spans="1:36">
      <c r="A19" s="243" t="s">
        <v>14</v>
      </c>
      <c r="B19" s="244"/>
      <c r="C19" s="16">
        <v>110429.04</v>
      </c>
      <c r="D19" s="16"/>
      <c r="E19" s="17">
        <f t="shared" ref="E19:E30" si="2">C19+D19</f>
        <v>110429.04</v>
      </c>
      <c r="F19" s="16"/>
      <c r="G19" s="18">
        <f t="shared" ref="G19:G30" si="3">E19+F19</f>
        <v>110429.04</v>
      </c>
      <c r="H19" s="28"/>
      <c r="I19" s="28">
        <f>G19+H19</f>
        <v>110429.04</v>
      </c>
      <c r="J19" s="245">
        <v>62622</v>
      </c>
      <c r="K19" s="246"/>
      <c r="L19" s="247"/>
      <c r="M19" s="37"/>
      <c r="N19" s="19"/>
      <c r="O19" s="19">
        <v>110429.04</v>
      </c>
      <c r="P19" s="19">
        <f>J19+M19</f>
        <v>62622</v>
      </c>
      <c r="Q19" s="19"/>
      <c r="R19" s="47"/>
      <c r="S19" s="47"/>
      <c r="T19" s="47"/>
      <c r="U19" s="47">
        <f>O19+T19</f>
        <v>110429.04</v>
      </c>
      <c r="V19" s="65"/>
      <c r="W19" s="65">
        <f>U19+V19</f>
        <v>110429.04</v>
      </c>
      <c r="X19" s="47">
        <v>62622</v>
      </c>
      <c r="Y19" s="47"/>
      <c r="Z19" s="47"/>
      <c r="AA19" s="65"/>
      <c r="AB19" s="65">
        <f>X19+AA19</f>
        <v>62622</v>
      </c>
      <c r="AC19" s="47"/>
      <c r="AD19" s="47">
        <f>X19+AC19</f>
        <v>62622</v>
      </c>
      <c r="AE19" s="47"/>
      <c r="AF19" s="47"/>
      <c r="AG19" s="47"/>
      <c r="AH19" s="19"/>
      <c r="AI19" s="20">
        <f>O19+X19+AE19+AH19</f>
        <v>173051.03999999998</v>
      </c>
      <c r="AJ19" s="19">
        <f>W19+AB19+AE19+AH19</f>
        <v>173051.03999999998</v>
      </c>
    </row>
    <row r="20" spans="1:36">
      <c r="A20" s="243" t="s">
        <v>35</v>
      </c>
      <c r="B20" s="244"/>
      <c r="C20" s="21">
        <v>431663.56</v>
      </c>
      <c r="D20" s="21"/>
      <c r="E20" s="17">
        <f t="shared" si="2"/>
        <v>431663.56</v>
      </c>
      <c r="F20" s="21"/>
      <c r="G20" s="18">
        <f t="shared" si="3"/>
        <v>431663.56</v>
      </c>
      <c r="H20" s="28"/>
      <c r="I20" s="28">
        <f t="shared" ref="I20:I30" si="4">G20+H20</f>
        <v>431663.56</v>
      </c>
      <c r="J20" s="245">
        <v>111328</v>
      </c>
      <c r="K20" s="246"/>
      <c r="L20" s="247"/>
      <c r="M20" s="29"/>
      <c r="N20" s="19"/>
      <c r="O20" s="19">
        <v>431663.56</v>
      </c>
      <c r="P20" s="19">
        <f t="shared" ref="P20:P30" si="5">J20+M20</f>
        <v>111328</v>
      </c>
      <c r="Q20" s="50"/>
      <c r="R20" s="52"/>
      <c r="S20" s="52"/>
      <c r="T20" s="52"/>
      <c r="U20" s="47">
        <f t="shared" ref="U20:U30" si="6">O20+T20</f>
        <v>431663.56</v>
      </c>
      <c r="V20" s="65"/>
      <c r="W20" s="65">
        <f t="shared" ref="W20:W30" si="7">U20+V20</f>
        <v>431663.56</v>
      </c>
      <c r="X20" s="47">
        <v>111328</v>
      </c>
      <c r="Y20" s="52"/>
      <c r="Z20" s="52"/>
      <c r="AA20" s="66"/>
      <c r="AB20" s="65">
        <f t="shared" ref="AB20:AB30" si="8">X20+AA20</f>
        <v>111328</v>
      </c>
      <c r="AC20" s="52"/>
      <c r="AD20" s="47">
        <f t="shared" ref="AD20:AD30" si="9">X20+AC20</f>
        <v>111328</v>
      </c>
      <c r="AE20" s="52"/>
      <c r="AF20" s="47"/>
      <c r="AG20" s="47"/>
      <c r="AH20" s="19"/>
      <c r="AI20" s="20">
        <f t="shared" ref="AI20:AI30" si="10">O20+X20+AE20+AH20</f>
        <v>542991.56000000006</v>
      </c>
      <c r="AJ20" s="19">
        <f t="shared" ref="AJ20:AJ30" si="11">W20+AB20+AE20+AH20</f>
        <v>542991.56000000006</v>
      </c>
    </row>
    <row r="21" spans="1:36">
      <c r="A21" s="243" t="s">
        <v>15</v>
      </c>
      <c r="B21" s="244"/>
      <c r="C21" s="16">
        <v>453824.07</v>
      </c>
      <c r="D21" s="16"/>
      <c r="E21" s="17">
        <f t="shared" si="2"/>
        <v>453824.07</v>
      </c>
      <c r="F21" s="16"/>
      <c r="G21" s="18">
        <f t="shared" si="3"/>
        <v>453824.07</v>
      </c>
      <c r="H21" s="28"/>
      <c r="I21" s="28">
        <f t="shared" si="4"/>
        <v>453824.07</v>
      </c>
      <c r="J21" s="245">
        <v>111328</v>
      </c>
      <c r="K21" s="246"/>
      <c r="L21" s="247"/>
      <c r="M21" s="37"/>
      <c r="N21" s="19"/>
      <c r="O21" s="19">
        <v>453824.07</v>
      </c>
      <c r="P21" s="19">
        <f t="shared" si="5"/>
        <v>111328</v>
      </c>
      <c r="Q21" s="53"/>
      <c r="R21" s="54"/>
      <c r="S21" s="54"/>
      <c r="T21" s="54"/>
      <c r="U21" s="47">
        <f t="shared" si="6"/>
        <v>453824.07</v>
      </c>
      <c r="V21" s="65"/>
      <c r="W21" s="65">
        <f t="shared" si="7"/>
        <v>453824.07</v>
      </c>
      <c r="X21" s="47">
        <v>111328</v>
      </c>
      <c r="Y21" s="54"/>
      <c r="Z21" s="54"/>
      <c r="AA21" s="64"/>
      <c r="AB21" s="65">
        <f t="shared" si="8"/>
        <v>111328</v>
      </c>
      <c r="AC21" s="54"/>
      <c r="AD21" s="47">
        <f t="shared" si="9"/>
        <v>111328</v>
      </c>
      <c r="AE21" s="54"/>
      <c r="AF21" s="47"/>
      <c r="AG21" s="47"/>
      <c r="AH21" s="19"/>
      <c r="AI21" s="20">
        <f t="shared" si="10"/>
        <v>565152.07000000007</v>
      </c>
      <c r="AJ21" s="19">
        <f t="shared" si="11"/>
        <v>565152.07000000007</v>
      </c>
    </row>
    <row r="22" spans="1:36">
      <c r="A22" s="243" t="s">
        <v>16</v>
      </c>
      <c r="B22" s="244"/>
      <c r="C22" s="21">
        <v>837692</v>
      </c>
      <c r="D22" s="21"/>
      <c r="E22" s="17">
        <f t="shared" si="2"/>
        <v>837692</v>
      </c>
      <c r="F22" s="21"/>
      <c r="G22" s="18">
        <f t="shared" si="3"/>
        <v>837692</v>
      </c>
      <c r="H22" s="28"/>
      <c r="I22" s="28">
        <f t="shared" si="4"/>
        <v>837692</v>
      </c>
      <c r="J22" s="245">
        <v>84825.7</v>
      </c>
      <c r="K22" s="246"/>
      <c r="L22" s="247"/>
      <c r="M22" s="29"/>
      <c r="N22" s="19"/>
      <c r="O22" s="19">
        <v>837692</v>
      </c>
      <c r="P22" s="19">
        <f t="shared" si="5"/>
        <v>84825.7</v>
      </c>
      <c r="Q22" s="22"/>
      <c r="R22" s="36"/>
      <c r="S22" s="36"/>
      <c r="T22" s="36"/>
      <c r="U22" s="47">
        <f t="shared" si="6"/>
        <v>837692</v>
      </c>
      <c r="V22" s="65"/>
      <c r="W22" s="65">
        <f t="shared" si="7"/>
        <v>837692</v>
      </c>
      <c r="X22" s="47">
        <v>84825.7</v>
      </c>
      <c r="Y22" s="36"/>
      <c r="Z22" s="36"/>
      <c r="AA22" s="36"/>
      <c r="AB22" s="65">
        <f t="shared" si="8"/>
        <v>84825.7</v>
      </c>
      <c r="AC22" s="36"/>
      <c r="AD22" s="47">
        <f t="shared" si="9"/>
        <v>84825.7</v>
      </c>
      <c r="AE22" s="36"/>
      <c r="AF22" s="47"/>
      <c r="AG22" s="47"/>
      <c r="AH22" s="19"/>
      <c r="AI22" s="20">
        <f t="shared" si="10"/>
        <v>922517.7</v>
      </c>
      <c r="AJ22" s="19">
        <f t="shared" si="11"/>
        <v>922517.7</v>
      </c>
    </row>
    <row r="23" spans="1:36">
      <c r="A23" s="243" t="s">
        <v>17</v>
      </c>
      <c r="B23" s="244"/>
      <c r="C23" s="21">
        <v>361358.13</v>
      </c>
      <c r="D23" s="21">
        <v>-173512.09</v>
      </c>
      <c r="E23" s="17">
        <f t="shared" si="2"/>
        <v>187846.04</v>
      </c>
      <c r="F23" s="21"/>
      <c r="G23" s="18">
        <f t="shared" si="3"/>
        <v>187846.04</v>
      </c>
      <c r="H23" s="28"/>
      <c r="I23" s="28">
        <f t="shared" si="4"/>
        <v>187846.04</v>
      </c>
      <c r="J23" s="245">
        <v>47050</v>
      </c>
      <c r="K23" s="246"/>
      <c r="L23" s="247"/>
      <c r="M23" s="29"/>
      <c r="N23" s="19"/>
      <c r="O23" s="19">
        <v>187846.04</v>
      </c>
      <c r="P23" s="19">
        <f t="shared" si="5"/>
        <v>47050</v>
      </c>
      <c r="Q23" s="22"/>
      <c r="R23" s="36"/>
      <c r="S23" s="36"/>
      <c r="T23" s="36"/>
      <c r="U23" s="47">
        <f t="shared" si="6"/>
        <v>187846.04</v>
      </c>
      <c r="V23" s="65"/>
      <c r="W23" s="65">
        <f t="shared" si="7"/>
        <v>187846.04</v>
      </c>
      <c r="X23" s="47">
        <v>47050</v>
      </c>
      <c r="Y23" s="36"/>
      <c r="Z23" s="36"/>
      <c r="AA23" s="36"/>
      <c r="AB23" s="65">
        <f t="shared" si="8"/>
        <v>47050</v>
      </c>
      <c r="AC23" s="36"/>
      <c r="AD23" s="47">
        <f t="shared" si="9"/>
        <v>47050</v>
      </c>
      <c r="AE23" s="36"/>
      <c r="AF23" s="47"/>
      <c r="AG23" s="47"/>
      <c r="AH23" s="19"/>
      <c r="AI23" s="20">
        <f t="shared" si="10"/>
        <v>234896.04</v>
      </c>
      <c r="AJ23" s="19">
        <f t="shared" si="11"/>
        <v>234896.04</v>
      </c>
    </row>
    <row r="24" spans="1:36">
      <c r="A24" s="243" t="s">
        <v>18</v>
      </c>
      <c r="B24" s="244"/>
      <c r="C24" s="21">
        <v>608827.19999999995</v>
      </c>
      <c r="D24" s="21">
        <v>173512.09</v>
      </c>
      <c r="E24" s="17">
        <f t="shared" si="2"/>
        <v>782339.28999999992</v>
      </c>
      <c r="F24" s="21">
        <v>-13318.46</v>
      </c>
      <c r="G24" s="18">
        <f t="shared" si="3"/>
        <v>769020.83</v>
      </c>
      <c r="H24" s="28"/>
      <c r="I24" s="28">
        <f t="shared" si="4"/>
        <v>769020.83</v>
      </c>
      <c r="J24" s="245">
        <v>58750</v>
      </c>
      <c r="K24" s="246"/>
      <c r="L24" s="247"/>
      <c r="M24" s="29"/>
      <c r="N24" s="19"/>
      <c r="O24" s="19">
        <v>769020.83</v>
      </c>
      <c r="P24" s="19">
        <f t="shared" si="5"/>
        <v>58750</v>
      </c>
      <c r="Q24" s="22"/>
      <c r="R24" s="36"/>
      <c r="S24" s="36"/>
      <c r="T24" s="36"/>
      <c r="U24" s="47">
        <f t="shared" si="6"/>
        <v>769020.83</v>
      </c>
      <c r="V24" s="65"/>
      <c r="W24" s="65">
        <f t="shared" si="7"/>
        <v>769020.83</v>
      </c>
      <c r="X24" s="47">
        <v>58750</v>
      </c>
      <c r="Y24" s="36"/>
      <c r="Z24" s="36"/>
      <c r="AA24" s="36"/>
      <c r="AB24" s="65">
        <f t="shared" si="8"/>
        <v>58750</v>
      </c>
      <c r="AC24" s="36"/>
      <c r="AD24" s="47">
        <f t="shared" si="9"/>
        <v>58750</v>
      </c>
      <c r="AE24" s="36"/>
      <c r="AF24" s="47"/>
      <c r="AG24" s="47"/>
      <c r="AH24" s="19"/>
      <c r="AI24" s="20">
        <f t="shared" si="10"/>
        <v>827770.83</v>
      </c>
      <c r="AJ24" s="19">
        <f t="shared" si="11"/>
        <v>827770.83</v>
      </c>
    </row>
    <row r="25" spans="1:36">
      <c r="A25" s="243" t="s">
        <v>19</v>
      </c>
      <c r="B25" s="244"/>
      <c r="C25" s="21">
        <v>399842.8</v>
      </c>
      <c r="D25" s="21"/>
      <c r="E25" s="17">
        <f t="shared" si="2"/>
        <v>399842.8</v>
      </c>
      <c r="F25" s="21">
        <v>43353.64</v>
      </c>
      <c r="G25" s="18">
        <f t="shared" si="3"/>
        <v>443196.44</v>
      </c>
      <c r="H25" s="28">
        <v>54309.86</v>
      </c>
      <c r="I25" s="28">
        <f>G25+H25</f>
        <v>497506.3</v>
      </c>
      <c r="J25" s="245">
        <v>69876.3</v>
      </c>
      <c r="K25" s="246"/>
      <c r="L25" s="247"/>
      <c r="M25" s="29">
        <v>-69876.3</v>
      </c>
      <c r="N25" s="19"/>
      <c r="O25" s="19">
        <v>497506.3</v>
      </c>
      <c r="P25" s="19">
        <f t="shared" si="5"/>
        <v>0</v>
      </c>
      <c r="Q25" s="22">
        <v>56250</v>
      </c>
      <c r="R25" s="36">
        <v>-56250</v>
      </c>
      <c r="S25" s="36"/>
      <c r="T25" s="36"/>
      <c r="U25" s="47">
        <f t="shared" si="6"/>
        <v>497506.3</v>
      </c>
      <c r="V25" s="65"/>
      <c r="W25" s="65">
        <f t="shared" si="7"/>
        <v>497506.3</v>
      </c>
      <c r="X25" s="47">
        <v>0</v>
      </c>
      <c r="Y25" s="36">
        <f t="shared" ref="Y25:Y30" si="12">Q25+R25</f>
        <v>0</v>
      </c>
      <c r="Z25" s="36"/>
      <c r="AA25" s="36"/>
      <c r="AB25" s="65">
        <f t="shared" si="8"/>
        <v>0</v>
      </c>
      <c r="AC25" s="36"/>
      <c r="AD25" s="47">
        <f t="shared" si="9"/>
        <v>0</v>
      </c>
      <c r="AE25" s="36">
        <f>Y25+Z25</f>
        <v>0</v>
      </c>
      <c r="AF25" s="47">
        <v>19656.47</v>
      </c>
      <c r="AG25" s="47"/>
      <c r="AH25" s="19">
        <f>AF25+AG25</f>
        <v>19656.47</v>
      </c>
      <c r="AI25" s="20">
        <f t="shared" si="10"/>
        <v>517162.77</v>
      </c>
      <c r="AJ25" s="19">
        <f t="shared" si="11"/>
        <v>517162.77</v>
      </c>
    </row>
    <row r="26" spans="1:36">
      <c r="A26" s="243" t="s">
        <v>20</v>
      </c>
      <c r="B26" s="244"/>
      <c r="C26" s="21">
        <v>213102.8</v>
      </c>
      <c r="D26" s="21"/>
      <c r="E26" s="17">
        <f t="shared" si="2"/>
        <v>213102.8</v>
      </c>
      <c r="F26" s="21"/>
      <c r="G26" s="18">
        <f t="shared" si="3"/>
        <v>213102.8</v>
      </c>
      <c r="H26" s="28">
        <v>-54309.86</v>
      </c>
      <c r="I26" s="28">
        <f t="shared" si="4"/>
        <v>158792.94</v>
      </c>
      <c r="J26" s="245">
        <v>57060</v>
      </c>
      <c r="K26" s="246"/>
      <c r="L26" s="247"/>
      <c r="M26" s="29"/>
      <c r="N26" s="19">
        <v>-82069.179999999993</v>
      </c>
      <c r="O26" s="19">
        <v>76723.759999999995</v>
      </c>
      <c r="P26" s="19">
        <f t="shared" si="5"/>
        <v>57060</v>
      </c>
      <c r="Q26" s="22">
        <v>18750</v>
      </c>
      <c r="R26" s="36"/>
      <c r="S26" s="36">
        <v>-25560</v>
      </c>
      <c r="T26" s="36"/>
      <c r="U26" s="47">
        <f t="shared" si="6"/>
        <v>76723.759999999995</v>
      </c>
      <c r="V26" s="65"/>
      <c r="W26" s="65">
        <f t="shared" si="7"/>
        <v>76723.759999999995</v>
      </c>
      <c r="X26" s="47">
        <v>31500</v>
      </c>
      <c r="Y26" s="36">
        <f t="shared" si="12"/>
        <v>18750</v>
      </c>
      <c r="Z26" s="36">
        <v>-18750</v>
      </c>
      <c r="AA26" s="36"/>
      <c r="AB26" s="65">
        <f t="shared" si="8"/>
        <v>31500</v>
      </c>
      <c r="AC26" s="36"/>
      <c r="AD26" s="47">
        <f t="shared" si="9"/>
        <v>31500</v>
      </c>
      <c r="AE26" s="36">
        <f>Y26+Z26</f>
        <v>0</v>
      </c>
      <c r="AF26" s="47">
        <v>3000</v>
      </c>
      <c r="AG26" s="47">
        <v>-3000</v>
      </c>
      <c r="AH26" s="19">
        <f>AF26+AG26</f>
        <v>0</v>
      </c>
      <c r="AI26" s="20">
        <f t="shared" si="10"/>
        <v>108223.76</v>
      </c>
      <c r="AJ26" s="19">
        <f t="shared" si="11"/>
        <v>108223.76</v>
      </c>
    </row>
    <row r="27" spans="1:36">
      <c r="A27" s="243" t="s">
        <v>21</v>
      </c>
      <c r="B27" s="244"/>
      <c r="C27" s="21">
        <v>499228.4</v>
      </c>
      <c r="D27" s="21"/>
      <c r="E27" s="17">
        <f t="shared" si="2"/>
        <v>499228.4</v>
      </c>
      <c r="F27" s="21"/>
      <c r="G27" s="18">
        <f t="shared" si="3"/>
        <v>499228.4</v>
      </c>
      <c r="H27" s="28"/>
      <c r="I27" s="28">
        <f t="shared" si="4"/>
        <v>499228.4</v>
      </c>
      <c r="J27" s="245">
        <v>56000</v>
      </c>
      <c r="K27" s="246"/>
      <c r="L27" s="247"/>
      <c r="M27" s="29">
        <v>69876.3</v>
      </c>
      <c r="N27" s="19">
        <v>82069.179999999993</v>
      </c>
      <c r="O27" s="19">
        <v>373096.52</v>
      </c>
      <c r="P27" s="19">
        <f t="shared" si="5"/>
        <v>125876.3</v>
      </c>
      <c r="Q27" s="22">
        <v>18750</v>
      </c>
      <c r="R27" s="36">
        <v>56250</v>
      </c>
      <c r="S27" s="36">
        <v>25560</v>
      </c>
      <c r="T27" s="36"/>
      <c r="U27" s="47">
        <f t="shared" si="6"/>
        <v>373096.52</v>
      </c>
      <c r="V27" s="65"/>
      <c r="W27" s="65">
        <f t="shared" si="7"/>
        <v>373096.52</v>
      </c>
      <c r="X27" s="47">
        <v>42750</v>
      </c>
      <c r="Y27" s="36">
        <f t="shared" si="12"/>
        <v>75000</v>
      </c>
      <c r="Z27" s="36">
        <v>18750</v>
      </c>
      <c r="AA27" s="36"/>
      <c r="AB27" s="65">
        <f t="shared" si="8"/>
        <v>42750</v>
      </c>
      <c r="AC27" s="36"/>
      <c r="AD27" s="47">
        <f t="shared" si="9"/>
        <v>42750</v>
      </c>
      <c r="AE27" s="36">
        <v>0</v>
      </c>
      <c r="AF27" s="47">
        <v>15000</v>
      </c>
      <c r="AG27" s="47">
        <v>3000</v>
      </c>
      <c r="AH27" s="19">
        <v>18000</v>
      </c>
      <c r="AI27" s="20">
        <f t="shared" si="10"/>
        <v>433846.52</v>
      </c>
      <c r="AJ27" s="19">
        <f t="shared" si="11"/>
        <v>433846.52</v>
      </c>
    </row>
    <row r="28" spans="1:36">
      <c r="A28" s="243" t="s">
        <v>22</v>
      </c>
      <c r="B28" s="244"/>
      <c r="C28" s="16">
        <v>434330.6</v>
      </c>
      <c r="D28" s="16"/>
      <c r="E28" s="17">
        <f t="shared" si="2"/>
        <v>434330.6</v>
      </c>
      <c r="F28" s="16"/>
      <c r="G28" s="18">
        <f t="shared" si="3"/>
        <v>434330.6</v>
      </c>
      <c r="H28" s="28"/>
      <c r="I28" s="28">
        <f t="shared" si="4"/>
        <v>434330.6</v>
      </c>
      <c r="J28" s="245">
        <v>114111</v>
      </c>
      <c r="K28" s="246"/>
      <c r="L28" s="247"/>
      <c r="M28" s="37"/>
      <c r="N28" s="19"/>
      <c r="O28" s="19">
        <v>427760.97</v>
      </c>
      <c r="P28" s="19">
        <f t="shared" si="5"/>
        <v>114111</v>
      </c>
      <c r="Q28" s="19">
        <v>118750</v>
      </c>
      <c r="R28" s="47"/>
      <c r="S28" s="36"/>
      <c r="T28" s="36"/>
      <c r="U28" s="47">
        <f t="shared" si="6"/>
        <v>427760.97</v>
      </c>
      <c r="V28" s="65"/>
      <c r="W28" s="65">
        <f t="shared" si="7"/>
        <v>427760.97</v>
      </c>
      <c r="X28" s="47">
        <v>55000</v>
      </c>
      <c r="Y28" s="36">
        <f t="shared" si="12"/>
        <v>118750</v>
      </c>
      <c r="Z28" s="36"/>
      <c r="AA28" s="36"/>
      <c r="AB28" s="65">
        <f t="shared" si="8"/>
        <v>55000</v>
      </c>
      <c r="AC28" s="36"/>
      <c r="AD28" s="47">
        <f t="shared" si="9"/>
        <v>55000</v>
      </c>
      <c r="AE28" s="19">
        <v>0</v>
      </c>
      <c r="AF28" s="47">
        <v>127650</v>
      </c>
      <c r="AG28" s="47"/>
      <c r="AH28" s="19">
        <v>127650</v>
      </c>
      <c r="AI28" s="20">
        <f t="shared" si="10"/>
        <v>610410.97</v>
      </c>
      <c r="AJ28" s="19">
        <f t="shared" si="11"/>
        <v>610410.97</v>
      </c>
    </row>
    <row r="29" spans="1:36">
      <c r="A29" s="243" t="s">
        <v>23</v>
      </c>
      <c r="B29" s="244"/>
      <c r="C29" s="16">
        <v>544527.80000000005</v>
      </c>
      <c r="D29" s="16"/>
      <c r="E29" s="17">
        <f t="shared" si="2"/>
        <v>544527.80000000005</v>
      </c>
      <c r="F29" s="16"/>
      <c r="G29" s="18">
        <f t="shared" si="3"/>
        <v>544527.80000000005</v>
      </c>
      <c r="H29" s="28"/>
      <c r="I29" s="28">
        <f t="shared" si="4"/>
        <v>544527.80000000005</v>
      </c>
      <c r="J29" s="245">
        <v>80600</v>
      </c>
      <c r="K29" s="246"/>
      <c r="L29" s="247"/>
      <c r="M29" s="37"/>
      <c r="N29" s="19"/>
      <c r="O29" s="19">
        <v>703963.33</v>
      </c>
      <c r="P29" s="19">
        <f t="shared" si="5"/>
        <v>80600</v>
      </c>
      <c r="Q29" s="19">
        <v>18750</v>
      </c>
      <c r="R29" s="47"/>
      <c r="S29" s="36"/>
      <c r="T29" s="36">
        <v>-202495.48</v>
      </c>
      <c r="U29" s="47">
        <f t="shared" si="6"/>
        <v>501467.85</v>
      </c>
      <c r="V29" s="65"/>
      <c r="W29" s="65">
        <f t="shared" si="7"/>
        <v>501467.85</v>
      </c>
      <c r="X29" s="47">
        <v>6600</v>
      </c>
      <c r="Y29" s="36">
        <f t="shared" si="12"/>
        <v>18750</v>
      </c>
      <c r="Z29" s="36"/>
      <c r="AA29" s="36"/>
      <c r="AB29" s="65">
        <f t="shared" si="8"/>
        <v>6600</v>
      </c>
      <c r="AC29" s="36">
        <v>-185070.15</v>
      </c>
      <c r="AD29" s="47">
        <f t="shared" si="9"/>
        <v>-178470.15</v>
      </c>
      <c r="AE29" s="19">
        <v>0</v>
      </c>
      <c r="AF29" s="47">
        <v>127650</v>
      </c>
      <c r="AG29" s="47"/>
      <c r="AH29" s="19">
        <v>127650</v>
      </c>
      <c r="AI29" s="20">
        <f t="shared" si="10"/>
        <v>838213.33</v>
      </c>
      <c r="AJ29" s="19">
        <f t="shared" si="11"/>
        <v>635717.85</v>
      </c>
    </row>
    <row r="30" spans="1:36">
      <c r="A30" s="275" t="s">
        <v>24</v>
      </c>
      <c r="B30" s="275"/>
      <c r="C30" s="17">
        <v>917047.6</v>
      </c>
      <c r="D30" s="17"/>
      <c r="E30" s="17">
        <f t="shared" si="2"/>
        <v>917047.6</v>
      </c>
      <c r="F30" s="17">
        <v>-30035.18</v>
      </c>
      <c r="G30" s="18">
        <f t="shared" si="3"/>
        <v>887012.41999999993</v>
      </c>
      <c r="H30" s="28"/>
      <c r="I30" s="28">
        <f t="shared" si="4"/>
        <v>887012.41999999993</v>
      </c>
      <c r="J30" s="245">
        <v>56975</v>
      </c>
      <c r="K30" s="246"/>
      <c r="L30" s="247"/>
      <c r="M30" s="37"/>
      <c r="N30" s="19"/>
      <c r="O30" s="19">
        <v>942347.58</v>
      </c>
      <c r="P30" s="19">
        <f t="shared" si="5"/>
        <v>56975</v>
      </c>
      <c r="Q30" s="19">
        <v>18750</v>
      </c>
      <c r="R30" s="19"/>
      <c r="S30" s="19"/>
      <c r="T30" s="47">
        <v>202495.48</v>
      </c>
      <c r="U30" s="47">
        <f t="shared" si="6"/>
        <v>1144843.06</v>
      </c>
      <c r="V30" s="65">
        <v>-22349.1</v>
      </c>
      <c r="W30" s="65">
        <f t="shared" si="7"/>
        <v>1122493.96</v>
      </c>
      <c r="X30" s="47">
        <v>298772.3</v>
      </c>
      <c r="Y30" s="19">
        <f t="shared" si="12"/>
        <v>18750</v>
      </c>
      <c r="Z30" s="19"/>
      <c r="AA30" s="19">
        <v>-88650.9</v>
      </c>
      <c r="AB30" s="65">
        <f t="shared" si="8"/>
        <v>210121.4</v>
      </c>
      <c r="AC30" s="19">
        <v>185070.15</v>
      </c>
      <c r="AD30" s="47">
        <f t="shared" si="9"/>
        <v>483842.44999999995</v>
      </c>
      <c r="AE30" s="19">
        <v>0</v>
      </c>
      <c r="AF30" s="19">
        <v>251643.53</v>
      </c>
      <c r="AG30" s="19"/>
      <c r="AH30" s="19">
        <v>251643.53</v>
      </c>
      <c r="AI30" s="20">
        <f t="shared" si="10"/>
        <v>1492763.41</v>
      </c>
      <c r="AJ30" s="19">
        <f t="shared" si="11"/>
        <v>1584258.89</v>
      </c>
    </row>
    <row r="31" spans="1:36" s="4" customFormat="1">
      <c r="A31" s="6"/>
      <c r="B31" s="6"/>
      <c r="C31" s="8"/>
      <c r="D31" s="8"/>
      <c r="E31" s="8"/>
      <c r="F31" s="8"/>
      <c r="G31" s="8"/>
      <c r="H31" s="8"/>
      <c r="I31" s="8"/>
      <c r="J31" s="7"/>
      <c r="K31" s="7"/>
      <c r="L31" s="7"/>
      <c r="M31" s="7"/>
      <c r="N31" s="7"/>
      <c r="O31" s="7"/>
      <c r="P31" s="7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7"/>
      <c r="AG31" s="7"/>
      <c r="AH31" s="7"/>
      <c r="AI31" s="10"/>
    </row>
    <row r="32" spans="1:36" ht="12.75" customHeight="1">
      <c r="A32" s="296" t="s">
        <v>44</v>
      </c>
      <c r="B32" s="296"/>
      <c r="C32" s="23"/>
      <c r="D32" s="23"/>
      <c r="E32" s="23"/>
      <c r="F32" s="23"/>
      <c r="G32" s="23"/>
      <c r="H32" s="23"/>
      <c r="I32" s="23"/>
      <c r="J32" s="23"/>
      <c r="K32" s="23"/>
      <c r="L32" s="298" t="s">
        <v>26</v>
      </c>
      <c r="M32" s="298"/>
      <c r="N32" s="298"/>
      <c r="O32" s="298"/>
      <c r="P32" s="298"/>
      <c r="Q32" s="298"/>
      <c r="R32" s="298"/>
      <c r="S32" s="298"/>
      <c r="T32" s="298"/>
      <c r="U32" s="298"/>
      <c r="V32" s="298"/>
      <c r="W32" s="298"/>
      <c r="X32" s="298"/>
      <c r="Y32" s="298"/>
      <c r="Z32" s="298"/>
      <c r="AA32" s="298"/>
      <c r="AB32" s="298"/>
      <c r="AC32" s="298"/>
      <c r="AD32" s="298"/>
      <c r="AE32" s="298"/>
      <c r="AF32" s="298"/>
      <c r="AG32" s="298"/>
      <c r="AH32" s="298"/>
      <c r="AI32" s="298"/>
      <c r="AJ32" s="298"/>
    </row>
    <row r="33" spans="1:36" ht="12.75" customHeight="1">
      <c r="A33" s="1"/>
      <c r="B33" s="24"/>
      <c r="C33" s="25"/>
      <c r="D33" s="25"/>
      <c r="E33" s="25"/>
      <c r="F33" s="25"/>
      <c r="G33" s="25"/>
      <c r="H33" s="25"/>
      <c r="I33" s="25"/>
      <c r="J33" s="25"/>
      <c r="K33" s="24"/>
      <c r="L33" s="299" t="s">
        <v>25</v>
      </c>
      <c r="M33" s="299"/>
      <c r="N33" s="299"/>
      <c r="O33" s="299"/>
      <c r="P33" s="299"/>
      <c r="Q33" s="299"/>
      <c r="R33" s="299"/>
      <c r="S33" s="299"/>
      <c r="T33" s="299"/>
      <c r="U33" s="299"/>
      <c r="V33" s="299"/>
      <c r="W33" s="299"/>
      <c r="X33" s="299"/>
      <c r="Y33" s="299"/>
      <c r="Z33" s="299"/>
      <c r="AA33" s="299"/>
      <c r="AB33" s="299"/>
      <c r="AC33" s="299"/>
      <c r="AD33" s="299"/>
      <c r="AE33" s="299"/>
      <c r="AF33" s="299"/>
      <c r="AG33" s="299"/>
      <c r="AH33" s="299"/>
      <c r="AI33" s="299"/>
      <c r="AJ33" s="299"/>
    </row>
    <row r="34" spans="1:36" ht="13.5" customHeight="1">
      <c r="A34" s="297" t="s">
        <v>45</v>
      </c>
      <c r="B34" s="297"/>
      <c r="C34" s="23"/>
      <c r="D34" s="23"/>
      <c r="E34" s="23"/>
      <c r="F34" s="23"/>
      <c r="G34" s="23"/>
      <c r="H34" s="23"/>
      <c r="I34" s="23"/>
      <c r="J34" s="23"/>
      <c r="K34" s="23"/>
      <c r="L34" s="298" t="s">
        <v>46</v>
      </c>
      <c r="M34" s="298"/>
      <c r="N34" s="298"/>
      <c r="O34" s="298"/>
      <c r="P34" s="298"/>
      <c r="Q34" s="298"/>
      <c r="R34" s="298"/>
      <c r="S34" s="298"/>
      <c r="T34" s="298"/>
      <c r="U34" s="298"/>
      <c r="V34" s="298"/>
      <c r="W34" s="298"/>
      <c r="X34" s="298"/>
      <c r="Y34" s="298"/>
      <c r="Z34" s="298"/>
      <c r="AA34" s="298"/>
      <c r="AB34" s="298"/>
      <c r="AC34" s="298"/>
      <c r="AD34" s="298"/>
      <c r="AE34" s="298"/>
      <c r="AF34" s="298"/>
      <c r="AG34" s="298"/>
      <c r="AH34" s="298"/>
      <c r="AI34" s="298"/>
      <c r="AJ34" s="298"/>
    </row>
    <row r="35" spans="1:36" ht="12.75" customHeight="1">
      <c r="A35" s="1"/>
      <c r="B35" s="24"/>
      <c r="C35" s="303"/>
      <c r="D35" s="303"/>
      <c r="E35" s="303"/>
      <c r="F35" s="303"/>
      <c r="G35" s="303"/>
      <c r="H35" s="303"/>
      <c r="I35" s="303"/>
      <c r="J35" s="303"/>
      <c r="K35" s="24"/>
      <c r="L35" s="299" t="s">
        <v>25</v>
      </c>
      <c r="M35" s="299"/>
      <c r="N35" s="299"/>
      <c r="O35" s="299"/>
      <c r="P35" s="299"/>
      <c r="Q35" s="299"/>
      <c r="R35" s="299"/>
      <c r="S35" s="299"/>
      <c r="T35" s="299"/>
      <c r="U35" s="299"/>
      <c r="V35" s="299"/>
      <c r="W35" s="299"/>
      <c r="X35" s="299"/>
      <c r="Y35" s="299"/>
      <c r="Z35" s="299"/>
      <c r="AA35" s="299"/>
      <c r="AB35" s="299"/>
      <c r="AC35" s="299"/>
      <c r="AD35" s="299"/>
      <c r="AE35" s="299"/>
      <c r="AF35" s="299"/>
      <c r="AG35" s="299"/>
      <c r="AH35" s="299"/>
      <c r="AI35" s="299"/>
      <c r="AJ35" s="299"/>
    </row>
    <row r="36" spans="1:36" ht="13.5" customHeight="1"/>
    <row r="37" spans="1:36" ht="12.75" customHeight="1"/>
  </sheetData>
  <mergeCells count="144">
    <mergeCell ref="AF5:AI5"/>
    <mergeCell ref="AF7:AI7"/>
    <mergeCell ref="AF10:AF12"/>
    <mergeCell ref="AG10:AG12"/>
    <mergeCell ref="AG16:AG17"/>
    <mergeCell ref="P16:P17"/>
    <mergeCell ref="Q16:Q17"/>
    <mergeCell ref="R16:R17"/>
    <mergeCell ref="S16:S17"/>
    <mergeCell ref="X16:X17"/>
    <mergeCell ref="AA16:AA17"/>
    <mergeCell ref="AB16:AB17"/>
    <mergeCell ref="AH10:AH12"/>
    <mergeCell ref="S10:S12"/>
    <mergeCell ref="X10:X12"/>
    <mergeCell ref="Y10:Y12"/>
    <mergeCell ref="Z10:Z12"/>
    <mergeCell ref="AE10:AE12"/>
    <mergeCell ref="AH14:AH15"/>
    <mergeCell ref="A4:U4"/>
    <mergeCell ref="A6:AJ6"/>
    <mergeCell ref="A7:Y7"/>
    <mergeCell ref="A10:B12"/>
    <mergeCell ref="AH16:AH17"/>
    <mergeCell ref="AI16:AI17"/>
    <mergeCell ref="Z14:Z15"/>
    <mergeCell ref="AE14:AE15"/>
    <mergeCell ref="AF14:AF15"/>
    <mergeCell ref="O14:O15"/>
    <mergeCell ref="Q14:Q15"/>
    <mergeCell ref="R14:R15"/>
    <mergeCell ref="Y14:Y15"/>
    <mergeCell ref="D5:G5"/>
    <mergeCell ref="J5:K5"/>
    <mergeCell ref="S5:Z5"/>
    <mergeCell ref="N14:N15"/>
    <mergeCell ref="V14:V15"/>
    <mergeCell ref="W14:W15"/>
    <mergeCell ref="A14:B15"/>
    <mergeCell ref="F14:F15"/>
    <mergeCell ref="G14:G15"/>
    <mergeCell ref="H14:H15"/>
    <mergeCell ref="I14:I15"/>
    <mergeCell ref="M16:M17"/>
    <mergeCell ref="N16:N17"/>
    <mergeCell ref="O16:O17"/>
    <mergeCell ref="L32:AJ32"/>
    <mergeCell ref="L33:AJ33"/>
    <mergeCell ref="L34:AJ34"/>
    <mergeCell ref="L35:AJ35"/>
    <mergeCell ref="AC16:AC17"/>
    <mergeCell ref="AD16:AD17"/>
    <mergeCell ref="J29:L29"/>
    <mergeCell ref="J30:L30"/>
    <mergeCell ref="J20:L20"/>
    <mergeCell ref="J21:L21"/>
    <mergeCell ref="J19:L19"/>
    <mergeCell ref="Y16:Y17"/>
    <mergeCell ref="Z16:Z17"/>
    <mergeCell ref="AE16:AE17"/>
    <mergeCell ref="AF16:AF17"/>
    <mergeCell ref="J18:L18"/>
    <mergeCell ref="C35:J35"/>
    <mergeCell ref="A32:B32"/>
    <mergeCell ref="A34:B34"/>
    <mergeCell ref="A24:B24"/>
    <mergeCell ref="A25:B25"/>
    <mergeCell ref="A22:B22"/>
    <mergeCell ref="A23:B23"/>
    <mergeCell ref="A20:B20"/>
    <mergeCell ref="A21:B21"/>
    <mergeCell ref="E16:E17"/>
    <mergeCell ref="N10:N12"/>
    <mergeCell ref="O10:O12"/>
    <mergeCell ref="P10:P12"/>
    <mergeCell ref="Q10:Q12"/>
    <mergeCell ref="R10:R12"/>
    <mergeCell ref="A29:B29"/>
    <mergeCell ref="A30:B30"/>
    <mergeCell ref="C11:C12"/>
    <mergeCell ref="D11:D12"/>
    <mergeCell ref="G10:G12"/>
    <mergeCell ref="J14:L15"/>
    <mergeCell ref="C14:C15"/>
    <mergeCell ref="D14:D15"/>
    <mergeCell ref="A19:B19"/>
    <mergeCell ref="A18:B18"/>
    <mergeCell ref="A16:B17"/>
    <mergeCell ref="C16:C17"/>
    <mergeCell ref="D16:D17"/>
    <mergeCell ref="E14:E15"/>
    <mergeCell ref="F16:F17"/>
    <mergeCell ref="G16:G17"/>
    <mergeCell ref="H16:H17"/>
    <mergeCell ref="I16:I17"/>
    <mergeCell ref="J16:L17"/>
    <mergeCell ref="A1:Q1"/>
    <mergeCell ref="A2:Q2"/>
    <mergeCell ref="A3:Q3"/>
    <mergeCell ref="A8:AI8"/>
    <mergeCell ref="A9:AI9"/>
    <mergeCell ref="A26:B26"/>
    <mergeCell ref="A28:B28"/>
    <mergeCell ref="A27:B27"/>
    <mergeCell ref="J25:L25"/>
    <mergeCell ref="J26:L26"/>
    <mergeCell ref="J27:L27"/>
    <mergeCell ref="J28:L28"/>
    <mergeCell ref="J22:L22"/>
    <mergeCell ref="J23:L23"/>
    <mergeCell ref="J24:L24"/>
    <mergeCell ref="M10:M12"/>
    <mergeCell ref="E10:E12"/>
    <mergeCell ref="F10:F12"/>
    <mergeCell ref="AI10:AI12"/>
    <mergeCell ref="H10:H12"/>
    <mergeCell ref="I10:I12"/>
    <mergeCell ref="J10:L12"/>
    <mergeCell ref="A13:B13"/>
    <mergeCell ref="J13:L13"/>
    <mergeCell ref="AJ10:AJ12"/>
    <mergeCell ref="AJ14:AJ15"/>
    <mergeCell ref="AJ16:AJ17"/>
    <mergeCell ref="AD10:AD12"/>
    <mergeCell ref="T10:T12"/>
    <mergeCell ref="U10:U12"/>
    <mergeCell ref="AC10:AC12"/>
    <mergeCell ref="T14:T15"/>
    <mergeCell ref="U14:U15"/>
    <mergeCell ref="X14:X15"/>
    <mergeCell ref="AC14:AC15"/>
    <mergeCell ref="AD14:AD15"/>
    <mergeCell ref="AI14:AI15"/>
    <mergeCell ref="AG14:AG15"/>
    <mergeCell ref="T16:T17"/>
    <mergeCell ref="U16:U17"/>
    <mergeCell ref="V10:V12"/>
    <mergeCell ref="W10:W12"/>
    <mergeCell ref="AA10:AA12"/>
    <mergeCell ref="AB10:AB12"/>
    <mergeCell ref="AA14:AA15"/>
    <mergeCell ref="AB14:AB15"/>
    <mergeCell ref="V16:V17"/>
    <mergeCell ref="W16:W1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S156"/>
  <sheetViews>
    <sheetView workbookViewId="0">
      <selection activeCell="BO67" sqref="BO67"/>
    </sheetView>
  </sheetViews>
  <sheetFormatPr defaultRowHeight="11.25"/>
  <cols>
    <col min="1" max="1" width="11.6640625" style="221" customWidth="1"/>
    <col min="2" max="2" width="8.6640625" style="221" customWidth="1"/>
    <col min="3" max="3" width="8.33203125" style="71" customWidth="1"/>
    <col min="4" max="4" width="38.6640625" style="219" customWidth="1"/>
    <col min="5" max="5" width="11.5" style="209" hidden="1" customWidth="1"/>
    <col min="6" max="6" width="11.1640625" style="209" hidden="1" customWidth="1"/>
    <col min="7" max="9" width="12.83203125" style="209" hidden="1" customWidth="1"/>
    <col min="10" max="10" width="13.33203125" style="209" hidden="1" customWidth="1"/>
    <col min="11" max="14" width="12.6640625" style="209" hidden="1" customWidth="1"/>
    <col min="15" max="15" width="11.5" style="209" hidden="1" customWidth="1"/>
    <col min="16" max="16" width="10.33203125" style="209" hidden="1" customWidth="1"/>
    <col min="17" max="17" width="12.6640625" style="209" hidden="1" customWidth="1"/>
    <col min="18" max="18" width="11" style="209" hidden="1" customWidth="1"/>
    <col min="19" max="21" width="12" style="209" hidden="1" customWidth="1"/>
    <col min="22" max="22" width="10" style="209" hidden="1" customWidth="1"/>
    <col min="23" max="33" width="12" style="209" hidden="1" customWidth="1"/>
    <col min="34" max="34" width="10.5" style="209" hidden="1" customWidth="1"/>
    <col min="35" max="35" width="13.83203125" style="209" hidden="1" customWidth="1"/>
    <col min="36" max="36" width="12.6640625" style="209" hidden="1" customWidth="1"/>
    <col min="37" max="51" width="13.5" style="209" hidden="1" customWidth="1"/>
    <col min="52" max="52" width="8.6640625" style="209" hidden="1" customWidth="1"/>
    <col min="53" max="53" width="8.5" style="209" customWidth="1"/>
    <col min="54" max="55" width="13.5" style="209" hidden="1" customWidth="1"/>
    <col min="56" max="56" width="14.83203125" style="209" customWidth="1"/>
    <col min="57" max="57" width="12.5" style="209" hidden="1" customWidth="1"/>
    <col min="58" max="58" width="12.6640625" style="209" hidden="1" customWidth="1"/>
    <col min="59" max="59" width="10.83203125" style="209" hidden="1" customWidth="1"/>
    <col min="60" max="60" width="12.33203125" style="209" hidden="1" customWidth="1"/>
    <col min="61" max="62" width="14.83203125" style="209" customWidth="1"/>
    <col min="63" max="63" width="0.33203125" style="209" hidden="1" customWidth="1"/>
    <col min="64" max="64" width="0.1640625" style="209" customWidth="1"/>
    <col min="65" max="65" width="24.6640625" style="71" customWidth="1"/>
    <col min="66" max="66" width="14.1640625" style="71" customWidth="1"/>
    <col min="67" max="67" width="13.83203125" style="71" customWidth="1"/>
    <col min="68" max="68" width="13" style="71" customWidth="1"/>
    <col min="69" max="77" width="6.83203125" style="71" customWidth="1"/>
    <col min="78" max="16384" width="9.33203125" style="71"/>
  </cols>
  <sheetData>
    <row r="1" spans="1:77" ht="15.75" customHeight="1">
      <c r="A1" s="314" t="s">
        <v>65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  <c r="S1" s="315"/>
      <c r="T1" s="315"/>
      <c r="U1" s="315"/>
      <c r="V1" s="315"/>
      <c r="W1" s="315"/>
      <c r="X1" s="315"/>
      <c r="Y1" s="315"/>
      <c r="Z1" s="315"/>
      <c r="AA1" s="315"/>
      <c r="AB1" s="315"/>
      <c r="AC1" s="315"/>
      <c r="AD1" s="315"/>
      <c r="AE1" s="315"/>
      <c r="AF1" s="315"/>
      <c r="AG1" s="315"/>
      <c r="AH1" s="315"/>
      <c r="AI1" s="315"/>
      <c r="AJ1" s="315"/>
      <c r="AK1" s="315"/>
      <c r="AL1" s="315"/>
      <c r="AM1" s="315"/>
      <c r="AN1" s="315"/>
      <c r="AO1" s="315"/>
      <c r="AP1" s="315"/>
      <c r="AQ1" s="315"/>
      <c r="AR1" s="315"/>
      <c r="AS1" s="315"/>
      <c r="AT1" s="315"/>
      <c r="AU1" s="315"/>
      <c r="AV1" s="315"/>
      <c r="AW1" s="315"/>
      <c r="AX1" s="315"/>
      <c r="AY1" s="315"/>
      <c r="AZ1" s="315"/>
      <c r="BA1" s="315"/>
      <c r="BB1" s="315"/>
      <c r="BC1" s="315"/>
      <c r="BD1" s="315"/>
      <c r="BE1" s="315"/>
      <c r="BF1" s="315"/>
      <c r="BG1" s="315"/>
      <c r="BH1" s="315"/>
      <c r="BI1" s="316"/>
      <c r="BJ1" s="79">
        <v>44705</v>
      </c>
      <c r="BK1" s="80"/>
      <c r="BL1" s="81">
        <v>43881</v>
      </c>
      <c r="BM1" s="70"/>
      <c r="BN1" s="70"/>
      <c r="BO1" s="70"/>
      <c r="BP1" s="70"/>
      <c r="BQ1" s="70"/>
      <c r="BR1" s="70"/>
      <c r="BS1" s="70"/>
      <c r="BT1" s="70"/>
      <c r="BU1" s="70"/>
      <c r="BV1" s="70"/>
      <c r="BW1" s="70"/>
      <c r="BX1" s="70"/>
      <c r="BY1" s="70"/>
    </row>
    <row r="2" spans="1:77" s="85" customFormat="1" ht="24.75" customHeight="1" thickBot="1">
      <c r="A2" s="317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  <c r="BE2" s="317"/>
      <c r="BF2" s="317"/>
      <c r="BG2" s="317"/>
      <c r="BH2" s="317"/>
      <c r="BI2" s="316"/>
      <c r="BJ2" s="82"/>
      <c r="BK2" s="83"/>
      <c r="BL2" s="84"/>
      <c r="BM2" s="222"/>
    </row>
    <row r="3" spans="1:77" s="92" customFormat="1" ht="62.25" customHeight="1">
      <c r="A3" s="86" t="s">
        <v>0</v>
      </c>
      <c r="B3" s="86" t="s">
        <v>66</v>
      </c>
      <c r="C3" s="87" t="s">
        <v>67</v>
      </c>
      <c r="D3" s="88" t="s">
        <v>1</v>
      </c>
      <c r="E3" s="89" t="s">
        <v>68</v>
      </c>
      <c r="F3" s="89" t="s">
        <v>40</v>
      </c>
      <c r="G3" s="89" t="s">
        <v>68</v>
      </c>
      <c r="H3" s="89" t="s">
        <v>40</v>
      </c>
      <c r="I3" s="89" t="s">
        <v>68</v>
      </c>
      <c r="J3" s="89" t="s">
        <v>69</v>
      </c>
      <c r="K3" s="89" t="s">
        <v>40</v>
      </c>
      <c r="L3" s="89" t="s">
        <v>40</v>
      </c>
      <c r="M3" s="89" t="s">
        <v>68</v>
      </c>
      <c r="N3" s="89" t="s">
        <v>40</v>
      </c>
      <c r="O3" s="89" t="s">
        <v>68</v>
      </c>
      <c r="P3" s="89" t="s">
        <v>70</v>
      </c>
      <c r="Q3" s="89" t="s">
        <v>68</v>
      </c>
      <c r="R3" s="89" t="s">
        <v>71</v>
      </c>
      <c r="S3" s="89" t="s">
        <v>68</v>
      </c>
      <c r="T3" s="89" t="s">
        <v>70</v>
      </c>
      <c r="U3" s="89" t="s">
        <v>68</v>
      </c>
      <c r="V3" s="89" t="s">
        <v>70</v>
      </c>
      <c r="W3" s="89" t="s">
        <v>68</v>
      </c>
      <c r="X3" s="89" t="s">
        <v>70</v>
      </c>
      <c r="Y3" s="89" t="s">
        <v>69</v>
      </c>
      <c r="Z3" s="89" t="s">
        <v>70</v>
      </c>
      <c r="AA3" s="89" t="s">
        <v>69</v>
      </c>
      <c r="AB3" s="89" t="s">
        <v>70</v>
      </c>
      <c r="AC3" s="89" t="s">
        <v>69</v>
      </c>
      <c r="AD3" s="89" t="s">
        <v>70</v>
      </c>
      <c r="AE3" s="89" t="s">
        <v>69</v>
      </c>
      <c r="AF3" s="89" t="s">
        <v>72</v>
      </c>
      <c r="AG3" s="89" t="s">
        <v>69</v>
      </c>
      <c r="AH3" s="89" t="s">
        <v>70</v>
      </c>
      <c r="AI3" s="89" t="s">
        <v>73</v>
      </c>
      <c r="AJ3" s="89" t="s">
        <v>70</v>
      </c>
      <c r="AK3" s="89" t="s">
        <v>69</v>
      </c>
      <c r="AL3" s="89" t="s">
        <v>70</v>
      </c>
      <c r="AM3" s="89" t="s">
        <v>69</v>
      </c>
      <c r="AN3" s="89" t="s">
        <v>70</v>
      </c>
      <c r="AO3" s="89" t="s">
        <v>69</v>
      </c>
      <c r="AP3" s="89" t="s">
        <v>70</v>
      </c>
      <c r="AQ3" s="89" t="s">
        <v>69</v>
      </c>
      <c r="AR3" s="89" t="s">
        <v>72</v>
      </c>
      <c r="AS3" s="89" t="s">
        <v>69</v>
      </c>
      <c r="AT3" s="89" t="s">
        <v>70</v>
      </c>
      <c r="AU3" s="89" t="s">
        <v>69</v>
      </c>
      <c r="AV3" s="89" t="s">
        <v>70</v>
      </c>
      <c r="AW3" s="89" t="s">
        <v>69</v>
      </c>
      <c r="AX3" s="89" t="s">
        <v>70</v>
      </c>
      <c r="AY3" s="89" t="s">
        <v>69</v>
      </c>
      <c r="AZ3" s="89" t="s">
        <v>70</v>
      </c>
      <c r="BA3" s="89" t="s">
        <v>51</v>
      </c>
      <c r="BB3" s="89" t="s">
        <v>74</v>
      </c>
      <c r="BC3" s="89" t="s">
        <v>70</v>
      </c>
      <c r="BD3" s="89" t="s">
        <v>75</v>
      </c>
      <c r="BE3" s="89" t="s">
        <v>76</v>
      </c>
      <c r="BF3" s="89" t="s">
        <v>76</v>
      </c>
      <c r="BG3" s="89" t="s">
        <v>76</v>
      </c>
      <c r="BH3" s="89" t="s">
        <v>76</v>
      </c>
      <c r="BI3" s="90" t="s">
        <v>62</v>
      </c>
      <c r="BJ3" s="89" t="s">
        <v>63</v>
      </c>
      <c r="BK3" s="90" t="s">
        <v>77</v>
      </c>
      <c r="BL3" s="91" t="s">
        <v>75</v>
      </c>
    </row>
    <row r="4" spans="1:77" ht="12.75" customHeight="1">
      <c r="A4" s="69" t="s">
        <v>78</v>
      </c>
      <c r="B4" s="69" t="s">
        <v>79</v>
      </c>
      <c r="C4" s="72">
        <v>211</v>
      </c>
      <c r="D4" s="77" t="s">
        <v>80</v>
      </c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>
        <v>20206.39</v>
      </c>
      <c r="AE4" s="93">
        <f>AC4+AD4</f>
        <v>20206.39</v>
      </c>
      <c r="AF4" s="93"/>
      <c r="AG4" s="93">
        <f>AE4+AF4</f>
        <v>20206.39</v>
      </c>
      <c r="AH4" s="93"/>
      <c r="AI4" s="94">
        <f>AG4+AH4</f>
        <v>20206.39</v>
      </c>
      <c r="AJ4" s="94"/>
      <c r="AK4" s="94">
        <f>AI4+AJ4</f>
        <v>20206.39</v>
      </c>
      <c r="AL4" s="94"/>
      <c r="AM4" s="94">
        <f>AK4+AL4</f>
        <v>20206.39</v>
      </c>
      <c r="AN4" s="94"/>
      <c r="AO4" s="94">
        <f>AM4+AN4</f>
        <v>20206.39</v>
      </c>
      <c r="AP4" s="94"/>
      <c r="AQ4" s="94">
        <f>AO4+AP4</f>
        <v>20206.39</v>
      </c>
      <c r="AR4" s="94"/>
      <c r="AS4" s="94">
        <f>AQ4+AR4</f>
        <v>20206.39</v>
      </c>
      <c r="AT4" s="94"/>
      <c r="AU4" s="94">
        <f>AS4+AT4</f>
        <v>20206.39</v>
      </c>
      <c r="AV4" s="94"/>
      <c r="AW4" s="94">
        <f>AU4+AV4</f>
        <v>20206.39</v>
      </c>
      <c r="AX4" s="94"/>
      <c r="AY4" s="94">
        <f>AW4+AX4</f>
        <v>20206.39</v>
      </c>
      <c r="AZ4" s="94"/>
      <c r="BA4" s="95">
        <v>111</v>
      </c>
      <c r="BB4" s="94">
        <v>59504.639999999999</v>
      </c>
      <c r="BC4" s="94"/>
      <c r="BD4" s="94">
        <f>BD5+BD6</f>
        <v>501139.3</v>
      </c>
      <c r="BE4" s="94">
        <f t="shared" ref="BE4:BI4" si="0">BE5+BE6</f>
        <v>0</v>
      </c>
      <c r="BF4" s="94">
        <f t="shared" si="0"/>
        <v>0</v>
      </c>
      <c r="BG4" s="94">
        <f t="shared" si="0"/>
        <v>0</v>
      </c>
      <c r="BH4" s="94">
        <f t="shared" si="0"/>
        <v>0</v>
      </c>
      <c r="BI4" s="94">
        <f t="shared" si="0"/>
        <v>0</v>
      </c>
      <c r="BJ4" s="94">
        <f>BD4+BI4</f>
        <v>501139.3</v>
      </c>
      <c r="BK4" s="96">
        <v>276428.99</v>
      </c>
      <c r="BL4" s="96">
        <v>276428.99</v>
      </c>
      <c r="BM4" s="97"/>
    </row>
    <row r="5" spans="1:77" ht="12.75" customHeight="1">
      <c r="A5" s="98"/>
      <c r="B5" s="99"/>
      <c r="C5" s="100"/>
      <c r="D5" s="101" t="s">
        <v>81</v>
      </c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4"/>
      <c r="BB5" s="103"/>
      <c r="BC5" s="103"/>
      <c r="BD5" s="103">
        <v>344463.3</v>
      </c>
      <c r="BE5" s="103"/>
      <c r="BF5" s="103"/>
      <c r="BG5" s="103"/>
      <c r="BH5" s="103"/>
      <c r="BI5" s="103">
        <v>0</v>
      </c>
      <c r="BJ5" s="103">
        <f t="shared" ref="BJ5:BJ10" si="1">BD5+BI5</f>
        <v>344463.3</v>
      </c>
      <c r="BK5" s="105"/>
      <c r="BL5" s="105"/>
      <c r="BM5" s="97"/>
    </row>
    <row r="6" spans="1:77" ht="24" customHeight="1">
      <c r="A6" s="98"/>
      <c r="B6" s="99"/>
      <c r="C6" s="100"/>
      <c r="D6" s="101" t="s">
        <v>82</v>
      </c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4"/>
      <c r="BB6" s="103"/>
      <c r="BC6" s="103"/>
      <c r="BD6" s="103">
        <v>156676</v>
      </c>
      <c r="BE6" s="103"/>
      <c r="BF6" s="103"/>
      <c r="BG6" s="103"/>
      <c r="BH6" s="103"/>
      <c r="BI6" s="103">
        <v>0</v>
      </c>
      <c r="BJ6" s="103">
        <f t="shared" si="1"/>
        <v>156676</v>
      </c>
      <c r="BK6" s="105"/>
      <c r="BL6" s="105"/>
      <c r="BM6" s="97"/>
    </row>
    <row r="7" spans="1:77" ht="15" customHeight="1">
      <c r="A7" s="106" t="s">
        <v>83</v>
      </c>
      <c r="B7" s="99"/>
      <c r="C7" s="100">
        <v>213</v>
      </c>
      <c r="D7" s="107" t="s">
        <v>84</v>
      </c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>
        <v>6102.32</v>
      </c>
      <c r="AE7" s="108">
        <f>AC7+AD7</f>
        <v>6102.32</v>
      </c>
      <c r="AF7" s="108"/>
      <c r="AG7" s="108">
        <f>AE7+AF7</f>
        <v>6102.32</v>
      </c>
      <c r="AH7" s="108"/>
      <c r="AI7" s="109">
        <f>AG7+AH7</f>
        <v>6102.32</v>
      </c>
      <c r="AJ7" s="109"/>
      <c r="AK7" s="109">
        <f>AI7+AJ7</f>
        <v>6102.32</v>
      </c>
      <c r="AL7" s="109"/>
      <c r="AM7" s="109">
        <f>AK7+AL7</f>
        <v>6102.32</v>
      </c>
      <c r="AN7" s="109"/>
      <c r="AO7" s="109">
        <f>AM7+AN7</f>
        <v>6102.32</v>
      </c>
      <c r="AP7" s="109"/>
      <c r="AQ7" s="109">
        <f>AO7+AP7</f>
        <v>6102.32</v>
      </c>
      <c r="AR7" s="109"/>
      <c r="AS7" s="109">
        <f>AQ7+AR7</f>
        <v>6102.32</v>
      </c>
      <c r="AT7" s="109"/>
      <c r="AU7" s="109">
        <f>AS7+AT7</f>
        <v>6102.32</v>
      </c>
      <c r="AV7" s="109"/>
      <c r="AW7" s="109">
        <f>AU7+AV7</f>
        <v>6102.32</v>
      </c>
      <c r="AX7" s="109"/>
      <c r="AY7" s="109">
        <f>AW7+AX7</f>
        <v>6102.32</v>
      </c>
      <c r="AZ7" s="109"/>
      <c r="BA7" s="110">
        <v>119</v>
      </c>
      <c r="BB7" s="109">
        <v>17970.41</v>
      </c>
      <c r="BC7" s="109"/>
      <c r="BD7" s="109">
        <f>BD8+BD9</f>
        <v>151947.97999999998</v>
      </c>
      <c r="BE7" s="109">
        <f t="shared" ref="BE7:BH7" si="2">BE8+BE9</f>
        <v>0</v>
      </c>
      <c r="BF7" s="109">
        <f t="shared" si="2"/>
        <v>0</v>
      </c>
      <c r="BG7" s="109">
        <f t="shared" si="2"/>
        <v>0</v>
      </c>
      <c r="BH7" s="109">
        <f t="shared" si="2"/>
        <v>0</v>
      </c>
      <c r="BI7" s="109">
        <f>BI8+BI9</f>
        <v>0</v>
      </c>
      <c r="BJ7" s="94">
        <f t="shared" si="1"/>
        <v>151947.97999999998</v>
      </c>
      <c r="BK7" s="109">
        <v>83481.56</v>
      </c>
      <c r="BL7" s="109">
        <v>83481.56</v>
      </c>
      <c r="BM7" s="97"/>
    </row>
    <row r="8" spans="1:77" ht="26.25" customHeight="1">
      <c r="A8" s="98"/>
      <c r="B8" s="99"/>
      <c r="C8" s="100"/>
      <c r="D8" s="101" t="s">
        <v>85</v>
      </c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U8" s="103"/>
      <c r="AV8" s="103"/>
      <c r="AW8" s="103"/>
      <c r="AX8" s="103"/>
      <c r="AY8" s="103"/>
      <c r="AZ8" s="103"/>
      <c r="BA8" s="104"/>
      <c r="BB8" s="103"/>
      <c r="BC8" s="103"/>
      <c r="BD8" s="103">
        <v>104027.92</v>
      </c>
      <c r="BE8" s="103"/>
      <c r="BF8" s="103"/>
      <c r="BG8" s="103"/>
      <c r="BH8" s="103"/>
      <c r="BI8" s="103">
        <v>0</v>
      </c>
      <c r="BJ8" s="103">
        <f t="shared" si="1"/>
        <v>104027.92</v>
      </c>
      <c r="BK8" s="105"/>
      <c r="BL8" s="111"/>
      <c r="BM8" s="97"/>
    </row>
    <row r="9" spans="1:77" ht="33" customHeight="1">
      <c r="A9" s="98"/>
      <c r="B9" s="99"/>
      <c r="C9" s="100"/>
      <c r="D9" s="101" t="s">
        <v>86</v>
      </c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03"/>
      <c r="AV9" s="103"/>
      <c r="AW9" s="103"/>
      <c r="AX9" s="103"/>
      <c r="AY9" s="103"/>
      <c r="AZ9" s="103"/>
      <c r="BA9" s="104"/>
      <c r="BB9" s="103"/>
      <c r="BC9" s="103"/>
      <c r="BD9" s="103">
        <v>47920.06</v>
      </c>
      <c r="BE9" s="103"/>
      <c r="BF9" s="103"/>
      <c r="BG9" s="103"/>
      <c r="BH9" s="103"/>
      <c r="BI9" s="103">
        <v>0</v>
      </c>
      <c r="BJ9" s="103">
        <f t="shared" si="1"/>
        <v>47920.06</v>
      </c>
      <c r="BK9" s="105"/>
      <c r="BL9" s="111"/>
      <c r="BM9" s="97"/>
    </row>
    <row r="10" spans="1:77" ht="21.75" customHeight="1" thickBot="1">
      <c r="A10" s="69"/>
      <c r="B10" s="69"/>
      <c r="C10" s="72">
        <v>266</v>
      </c>
      <c r="D10" s="77" t="s">
        <v>87</v>
      </c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5">
        <v>111</v>
      </c>
      <c r="BB10" s="94"/>
      <c r="BC10" s="94"/>
      <c r="BD10" s="94">
        <v>2000</v>
      </c>
      <c r="BE10" s="94">
        <v>2000</v>
      </c>
      <c r="BF10" s="94">
        <v>2000</v>
      </c>
      <c r="BG10" s="94">
        <v>2000</v>
      </c>
      <c r="BH10" s="94">
        <v>2000</v>
      </c>
      <c r="BI10" s="94">
        <v>0</v>
      </c>
      <c r="BJ10" s="94">
        <f t="shared" si="1"/>
        <v>2000</v>
      </c>
      <c r="BK10" s="105"/>
      <c r="BL10" s="111"/>
      <c r="BM10" s="97"/>
    </row>
    <row r="11" spans="1:77" ht="15.75" customHeight="1" thickBot="1">
      <c r="A11" s="112" t="s">
        <v>88</v>
      </c>
      <c r="B11" s="113"/>
      <c r="C11" s="113"/>
      <c r="D11" s="114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>
        <f>AD4+AD7</f>
        <v>26308.71</v>
      </c>
      <c r="AE11" s="115">
        <f>AC11+AD11</f>
        <v>26308.71</v>
      </c>
      <c r="AF11" s="115"/>
      <c r="AG11" s="115">
        <f>AE11+AF11</f>
        <v>26308.71</v>
      </c>
      <c r="AH11" s="115"/>
      <c r="AI11" s="116">
        <f>AG11+AH11</f>
        <v>26308.71</v>
      </c>
      <c r="AJ11" s="116"/>
      <c r="AK11" s="116">
        <f>AI11+AJ11</f>
        <v>26308.71</v>
      </c>
      <c r="AL11" s="116"/>
      <c r="AM11" s="116">
        <f>AK11+AL11</f>
        <v>26308.71</v>
      </c>
      <c r="AN11" s="116"/>
      <c r="AO11" s="116">
        <f>AM11+AN11</f>
        <v>26308.71</v>
      </c>
      <c r="AP11" s="116"/>
      <c r="AQ11" s="116">
        <f>AO11+AP11</f>
        <v>26308.71</v>
      </c>
      <c r="AR11" s="116"/>
      <c r="AS11" s="116">
        <f>AQ11+AR11</f>
        <v>26308.71</v>
      </c>
      <c r="AT11" s="116"/>
      <c r="AU11" s="116">
        <f>AS11+AT11</f>
        <v>26308.71</v>
      </c>
      <c r="AV11" s="116"/>
      <c r="AW11" s="116">
        <f>AU11+AV11</f>
        <v>26308.71</v>
      </c>
      <c r="AX11" s="116"/>
      <c r="AY11" s="116">
        <f>AW11+AX11</f>
        <v>26308.71</v>
      </c>
      <c r="AZ11" s="116"/>
      <c r="BA11" s="117"/>
      <c r="BB11" s="116">
        <f>BB4+BB7</f>
        <v>77475.05</v>
      </c>
      <c r="BC11" s="116"/>
      <c r="BD11" s="116">
        <f>BD4+BD7+BD10</f>
        <v>655087.28</v>
      </c>
      <c r="BE11" s="116">
        <f t="shared" ref="BE11:BI11" si="3">BE4+BE7+BE10</f>
        <v>2000</v>
      </c>
      <c r="BF11" s="116">
        <f t="shared" si="3"/>
        <v>2000</v>
      </c>
      <c r="BG11" s="116">
        <f t="shared" si="3"/>
        <v>2000</v>
      </c>
      <c r="BH11" s="116">
        <f t="shared" si="3"/>
        <v>2000</v>
      </c>
      <c r="BI11" s="116">
        <f t="shared" si="3"/>
        <v>0</v>
      </c>
      <c r="BJ11" s="116">
        <f>BD11+BI11</f>
        <v>655087.28</v>
      </c>
      <c r="BK11" s="118">
        <f>BK4+BK7</f>
        <v>359910.55</v>
      </c>
      <c r="BL11" s="119">
        <f>BL4+BL7</f>
        <v>359910.55</v>
      </c>
      <c r="BM11" s="97"/>
    </row>
    <row r="12" spans="1:77" ht="15.75" customHeight="1">
      <c r="A12" s="69" t="s">
        <v>89</v>
      </c>
      <c r="B12" s="69" t="s">
        <v>79</v>
      </c>
      <c r="C12" s="72">
        <v>211</v>
      </c>
      <c r="D12" s="77" t="s">
        <v>80</v>
      </c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>
        <v>20206.39</v>
      </c>
      <c r="AE12" s="93">
        <f>AC12+AD12</f>
        <v>20206.39</v>
      </c>
      <c r="AF12" s="93"/>
      <c r="AG12" s="93">
        <f>AE12+AF12</f>
        <v>20206.39</v>
      </c>
      <c r="AH12" s="93"/>
      <c r="AI12" s="94">
        <f>AG12+AH12</f>
        <v>20206.39</v>
      </c>
      <c r="AJ12" s="94"/>
      <c r="AK12" s="94">
        <f>AI12+AJ12</f>
        <v>20206.39</v>
      </c>
      <c r="AL12" s="94"/>
      <c r="AM12" s="94">
        <f>AK12+AL12</f>
        <v>20206.39</v>
      </c>
      <c r="AN12" s="94"/>
      <c r="AO12" s="94">
        <f>AM12+AN12</f>
        <v>20206.39</v>
      </c>
      <c r="AP12" s="94"/>
      <c r="AQ12" s="94">
        <f>AO12+AP12</f>
        <v>20206.39</v>
      </c>
      <c r="AR12" s="94"/>
      <c r="AS12" s="94">
        <f>AQ12+AR12</f>
        <v>20206.39</v>
      </c>
      <c r="AT12" s="94"/>
      <c r="AU12" s="94">
        <f>AS12+AT12</f>
        <v>20206.39</v>
      </c>
      <c r="AV12" s="94"/>
      <c r="AW12" s="94">
        <f>AU12+AV12</f>
        <v>20206.39</v>
      </c>
      <c r="AX12" s="94"/>
      <c r="AY12" s="94">
        <f>AW12+AX12</f>
        <v>20206.39</v>
      </c>
      <c r="AZ12" s="94"/>
      <c r="BA12" s="95">
        <v>111</v>
      </c>
      <c r="BB12" s="94">
        <v>59504.639999999999</v>
      </c>
      <c r="BC12" s="94"/>
      <c r="BD12" s="94">
        <f>BD13+BD14</f>
        <v>45923.199999999997</v>
      </c>
      <c r="BE12" s="94">
        <f t="shared" ref="BE12:BI12" si="4">BE13+BE14</f>
        <v>0</v>
      </c>
      <c r="BF12" s="94">
        <f t="shared" si="4"/>
        <v>0</v>
      </c>
      <c r="BG12" s="94">
        <f t="shared" si="4"/>
        <v>0</v>
      </c>
      <c r="BH12" s="94">
        <f t="shared" si="4"/>
        <v>0</v>
      </c>
      <c r="BI12" s="94">
        <f t="shared" si="4"/>
        <v>0</v>
      </c>
      <c r="BJ12" s="94">
        <f>BD12+BI12</f>
        <v>45923.199999999997</v>
      </c>
      <c r="BK12" s="120"/>
      <c r="BL12" s="121"/>
      <c r="BM12" s="97"/>
    </row>
    <row r="13" spans="1:77" ht="15.75" customHeight="1">
      <c r="A13" s="122"/>
      <c r="B13" s="69"/>
      <c r="C13" s="100"/>
      <c r="D13" s="101" t="s">
        <v>81</v>
      </c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03"/>
      <c r="AV13" s="103"/>
      <c r="AW13" s="103"/>
      <c r="AX13" s="103"/>
      <c r="AY13" s="103"/>
      <c r="AZ13" s="103"/>
      <c r="BA13" s="104"/>
      <c r="BB13" s="103"/>
      <c r="BC13" s="103"/>
      <c r="BD13" s="103">
        <v>30119.200000000001</v>
      </c>
      <c r="BE13" s="103"/>
      <c r="BF13" s="103"/>
      <c r="BG13" s="103"/>
      <c r="BH13" s="103"/>
      <c r="BI13" s="103">
        <v>0</v>
      </c>
      <c r="BJ13" s="103">
        <f t="shared" ref="BJ13:BJ17" si="5">BD13+BI13</f>
        <v>30119.200000000001</v>
      </c>
      <c r="BK13" s="120"/>
      <c r="BL13" s="121"/>
      <c r="BM13" s="97"/>
    </row>
    <row r="14" spans="1:77" ht="31.5" customHeight="1">
      <c r="A14" s="122"/>
      <c r="B14" s="69"/>
      <c r="C14" s="100"/>
      <c r="D14" s="101" t="s">
        <v>82</v>
      </c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4"/>
      <c r="BB14" s="103"/>
      <c r="BC14" s="103"/>
      <c r="BD14" s="103">
        <v>15804</v>
      </c>
      <c r="BE14" s="103"/>
      <c r="BF14" s="103"/>
      <c r="BG14" s="103"/>
      <c r="BH14" s="103"/>
      <c r="BI14" s="103">
        <v>0</v>
      </c>
      <c r="BJ14" s="103">
        <f t="shared" si="5"/>
        <v>15804</v>
      </c>
      <c r="BK14" s="120"/>
      <c r="BL14" s="121"/>
      <c r="BM14" s="97"/>
    </row>
    <row r="15" spans="1:77" ht="15.75" customHeight="1">
      <c r="A15" s="122"/>
      <c r="B15" s="69"/>
      <c r="C15" s="100">
        <v>213</v>
      </c>
      <c r="D15" s="107" t="s">
        <v>84</v>
      </c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>
        <v>6102.32</v>
      </c>
      <c r="AE15" s="108">
        <f>AC15+AD15</f>
        <v>6102.32</v>
      </c>
      <c r="AF15" s="108"/>
      <c r="AG15" s="108">
        <f>AE15+AF15</f>
        <v>6102.32</v>
      </c>
      <c r="AH15" s="108"/>
      <c r="AI15" s="109">
        <f>AG15+AH15</f>
        <v>6102.32</v>
      </c>
      <c r="AJ15" s="109"/>
      <c r="AK15" s="109">
        <f>AI15+AJ15</f>
        <v>6102.32</v>
      </c>
      <c r="AL15" s="109"/>
      <c r="AM15" s="109">
        <f>AK15+AL15</f>
        <v>6102.32</v>
      </c>
      <c r="AN15" s="109"/>
      <c r="AO15" s="109">
        <f>AM15+AN15</f>
        <v>6102.32</v>
      </c>
      <c r="AP15" s="109"/>
      <c r="AQ15" s="109">
        <f>AO15+AP15</f>
        <v>6102.32</v>
      </c>
      <c r="AR15" s="109"/>
      <c r="AS15" s="109">
        <f>AQ15+AR15</f>
        <v>6102.32</v>
      </c>
      <c r="AT15" s="109"/>
      <c r="AU15" s="109">
        <f>AS15+AT15</f>
        <v>6102.32</v>
      </c>
      <c r="AV15" s="109"/>
      <c r="AW15" s="109">
        <f>AU15+AV15</f>
        <v>6102.32</v>
      </c>
      <c r="AX15" s="109"/>
      <c r="AY15" s="109">
        <f>AW15+AX15</f>
        <v>6102.32</v>
      </c>
      <c r="AZ15" s="109"/>
      <c r="BA15" s="110">
        <v>119</v>
      </c>
      <c r="BB15" s="109">
        <v>17970.41</v>
      </c>
      <c r="BC15" s="109"/>
      <c r="BD15" s="109">
        <f>BD16+BD17</f>
        <v>13868.8</v>
      </c>
      <c r="BE15" s="109">
        <f t="shared" ref="BE15:BH15" si="6">BE16+BE17</f>
        <v>0</v>
      </c>
      <c r="BF15" s="109">
        <f t="shared" si="6"/>
        <v>0</v>
      </c>
      <c r="BG15" s="109">
        <f t="shared" si="6"/>
        <v>0</v>
      </c>
      <c r="BH15" s="109">
        <f t="shared" si="6"/>
        <v>0</v>
      </c>
      <c r="BI15" s="109">
        <f>BI16+BI17</f>
        <v>0</v>
      </c>
      <c r="BJ15" s="94">
        <f t="shared" si="5"/>
        <v>13868.8</v>
      </c>
      <c r="BK15" s="120"/>
      <c r="BL15" s="121"/>
      <c r="BM15" s="97"/>
    </row>
    <row r="16" spans="1:77" ht="15.75" customHeight="1">
      <c r="A16" s="122"/>
      <c r="B16" s="69"/>
      <c r="C16" s="100"/>
      <c r="D16" s="101" t="s">
        <v>85</v>
      </c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03"/>
      <c r="AV16" s="103"/>
      <c r="AW16" s="103"/>
      <c r="AX16" s="103"/>
      <c r="AY16" s="103"/>
      <c r="AZ16" s="103"/>
      <c r="BA16" s="104"/>
      <c r="BB16" s="103"/>
      <c r="BC16" s="103"/>
      <c r="BD16" s="103">
        <v>9095.99</v>
      </c>
      <c r="BE16" s="103"/>
      <c r="BF16" s="103"/>
      <c r="BG16" s="103"/>
      <c r="BH16" s="103"/>
      <c r="BI16" s="103">
        <v>0</v>
      </c>
      <c r="BJ16" s="103">
        <f t="shared" si="5"/>
        <v>9095.99</v>
      </c>
      <c r="BK16" s="120"/>
      <c r="BL16" s="121"/>
      <c r="BM16" s="97"/>
    </row>
    <row r="17" spans="1:65" ht="33.75">
      <c r="A17" s="122"/>
      <c r="B17" s="122"/>
      <c r="C17" s="100"/>
      <c r="D17" s="101" t="s">
        <v>86</v>
      </c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  <c r="AU17" s="103"/>
      <c r="AV17" s="103"/>
      <c r="AW17" s="103"/>
      <c r="AX17" s="103"/>
      <c r="AY17" s="103"/>
      <c r="AZ17" s="103"/>
      <c r="BA17" s="104"/>
      <c r="BB17" s="103"/>
      <c r="BC17" s="103"/>
      <c r="BD17" s="103">
        <v>4772.8100000000004</v>
      </c>
      <c r="BE17" s="103"/>
      <c r="BF17" s="103"/>
      <c r="BG17" s="103"/>
      <c r="BH17" s="103"/>
      <c r="BI17" s="103">
        <v>0</v>
      </c>
      <c r="BJ17" s="103">
        <f t="shared" si="5"/>
        <v>4772.8100000000004</v>
      </c>
      <c r="BK17" s="120"/>
      <c r="BL17" s="121"/>
      <c r="BM17" s="97"/>
    </row>
    <row r="18" spans="1:65">
      <c r="A18" s="123" t="s">
        <v>88</v>
      </c>
      <c r="B18" s="123"/>
      <c r="C18" s="123"/>
      <c r="D18" s="123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6"/>
      <c r="BB18" s="125"/>
      <c r="BC18" s="125"/>
      <c r="BD18" s="125">
        <f>BD12+BD15</f>
        <v>59792</v>
      </c>
      <c r="BE18" s="125">
        <f t="shared" ref="BE18:BI18" si="7">BE12+BE15</f>
        <v>0</v>
      </c>
      <c r="BF18" s="125">
        <f t="shared" si="7"/>
        <v>0</v>
      </c>
      <c r="BG18" s="125">
        <f t="shared" si="7"/>
        <v>0</v>
      </c>
      <c r="BH18" s="125">
        <f t="shared" si="7"/>
        <v>0</v>
      </c>
      <c r="BI18" s="125">
        <f t="shared" si="7"/>
        <v>0</v>
      </c>
      <c r="BJ18" s="125">
        <f>BD18+BI18</f>
        <v>59792</v>
      </c>
      <c r="BK18" s="120"/>
      <c r="BL18" s="121"/>
      <c r="BM18" s="97"/>
    </row>
    <row r="19" spans="1:65">
      <c r="A19" s="127" t="s">
        <v>90</v>
      </c>
      <c r="B19" s="69" t="s">
        <v>79</v>
      </c>
      <c r="C19" s="69" t="s">
        <v>59</v>
      </c>
      <c r="D19" s="77" t="s">
        <v>80</v>
      </c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>
        <v>20206.39</v>
      </c>
      <c r="AE19" s="93">
        <f>AC19+AD19</f>
        <v>20206.39</v>
      </c>
      <c r="AF19" s="93"/>
      <c r="AG19" s="93">
        <f>AE19+AF19</f>
        <v>20206.39</v>
      </c>
      <c r="AH19" s="93"/>
      <c r="AI19" s="94">
        <f>AG19+AH19</f>
        <v>20206.39</v>
      </c>
      <c r="AJ19" s="94"/>
      <c r="AK19" s="94">
        <f>AI19+AJ19</f>
        <v>20206.39</v>
      </c>
      <c r="AL19" s="94"/>
      <c r="AM19" s="94">
        <f>AK19+AL19</f>
        <v>20206.39</v>
      </c>
      <c r="AN19" s="94"/>
      <c r="AO19" s="94">
        <f>AM19+AN19</f>
        <v>20206.39</v>
      </c>
      <c r="AP19" s="94"/>
      <c r="AQ19" s="94">
        <f>AO19+AP19</f>
        <v>20206.39</v>
      </c>
      <c r="AR19" s="94"/>
      <c r="AS19" s="94">
        <f>AQ19+AR19</f>
        <v>20206.39</v>
      </c>
      <c r="AT19" s="94"/>
      <c r="AU19" s="94">
        <f>AS19+AT19</f>
        <v>20206.39</v>
      </c>
      <c r="AV19" s="94"/>
      <c r="AW19" s="94">
        <f>AU19+AV19</f>
        <v>20206.39</v>
      </c>
      <c r="AX19" s="94"/>
      <c r="AY19" s="94">
        <f>AW19+AX19</f>
        <v>20206.39</v>
      </c>
      <c r="AZ19" s="94"/>
      <c r="BA19" s="95">
        <v>111</v>
      </c>
      <c r="BB19" s="94">
        <v>59504.639999999999</v>
      </c>
      <c r="BC19" s="94"/>
      <c r="BD19" s="94">
        <v>155066.04999999999</v>
      </c>
      <c r="BE19" s="94">
        <f t="shared" ref="BE19:BH19" ca="1" si="8">BE20+BE21</f>
        <v>0</v>
      </c>
      <c r="BF19" s="94">
        <f t="shared" ca="1" si="8"/>
        <v>0</v>
      </c>
      <c r="BG19" s="94">
        <f t="shared" ca="1" si="8"/>
        <v>0</v>
      </c>
      <c r="BH19" s="94">
        <f t="shared" ca="1" si="8"/>
        <v>0</v>
      </c>
      <c r="BI19" s="94">
        <v>0</v>
      </c>
      <c r="BJ19" s="94">
        <f>BD19+BI19</f>
        <v>155066.04999999999</v>
      </c>
      <c r="BK19" s="120"/>
      <c r="BL19" s="121"/>
      <c r="BM19" s="97"/>
    </row>
    <row r="20" spans="1:65">
      <c r="A20" s="128"/>
      <c r="B20" s="122"/>
      <c r="C20" s="69" t="s">
        <v>60</v>
      </c>
      <c r="D20" s="107" t="s">
        <v>84</v>
      </c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8"/>
      <c r="AD20" s="108">
        <v>6102.32</v>
      </c>
      <c r="AE20" s="108">
        <f>AC20+AD20</f>
        <v>6102.32</v>
      </c>
      <c r="AF20" s="108"/>
      <c r="AG20" s="108">
        <f>AE20+AF20</f>
        <v>6102.32</v>
      </c>
      <c r="AH20" s="108"/>
      <c r="AI20" s="109">
        <f>AG20+AH20</f>
        <v>6102.32</v>
      </c>
      <c r="AJ20" s="109"/>
      <c r="AK20" s="109">
        <f>AI20+AJ20</f>
        <v>6102.32</v>
      </c>
      <c r="AL20" s="109"/>
      <c r="AM20" s="109">
        <f>AK20+AL20</f>
        <v>6102.32</v>
      </c>
      <c r="AN20" s="109"/>
      <c r="AO20" s="109">
        <f>AM20+AN20</f>
        <v>6102.32</v>
      </c>
      <c r="AP20" s="109"/>
      <c r="AQ20" s="109">
        <f>AO20+AP20</f>
        <v>6102.32</v>
      </c>
      <c r="AR20" s="109"/>
      <c r="AS20" s="109">
        <f>AQ20+AR20</f>
        <v>6102.32</v>
      </c>
      <c r="AT20" s="109"/>
      <c r="AU20" s="109">
        <f>AS20+AT20</f>
        <v>6102.32</v>
      </c>
      <c r="AV20" s="109"/>
      <c r="AW20" s="109">
        <f>AU20+AV20</f>
        <v>6102.32</v>
      </c>
      <c r="AX20" s="109"/>
      <c r="AY20" s="109">
        <f>AW20+AX20</f>
        <v>6102.32</v>
      </c>
      <c r="AZ20" s="109"/>
      <c r="BA20" s="110">
        <v>119</v>
      </c>
      <c r="BB20" s="109">
        <v>17970.41</v>
      </c>
      <c r="BC20" s="109"/>
      <c r="BD20" s="109">
        <v>46829.95</v>
      </c>
      <c r="BE20" s="109">
        <f ca="1">BE21+BE25</f>
        <v>0</v>
      </c>
      <c r="BF20" s="109">
        <f ca="1">BF21+BF25</f>
        <v>0</v>
      </c>
      <c r="BG20" s="109">
        <f ca="1">BG21+BG25</f>
        <v>0</v>
      </c>
      <c r="BH20" s="109">
        <f ca="1">BH21+BH25</f>
        <v>0</v>
      </c>
      <c r="BI20" s="109">
        <v>0</v>
      </c>
      <c r="BJ20" s="94">
        <f t="shared" ref="BJ20" si="9">BD20+BI20</f>
        <v>46829.95</v>
      </c>
      <c r="BK20" s="120"/>
      <c r="BL20" s="121"/>
      <c r="BM20" s="97"/>
    </row>
    <row r="21" spans="1:65">
      <c r="A21" s="129"/>
      <c r="B21" s="123"/>
      <c r="C21" s="123"/>
      <c r="D21" s="123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124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6"/>
      <c r="BB21" s="125"/>
      <c r="BC21" s="125"/>
      <c r="BD21" s="125">
        <f>BD19+BD20</f>
        <v>201896</v>
      </c>
      <c r="BE21" s="125">
        <f t="shared" ref="BE21:BI21" ca="1" si="10">BE19+BE20</f>
        <v>0</v>
      </c>
      <c r="BF21" s="125">
        <f t="shared" ca="1" si="10"/>
        <v>0</v>
      </c>
      <c r="BG21" s="125">
        <f t="shared" ca="1" si="10"/>
        <v>0</v>
      </c>
      <c r="BH21" s="125">
        <f t="shared" ca="1" si="10"/>
        <v>0</v>
      </c>
      <c r="BI21" s="125">
        <f t="shared" si="10"/>
        <v>0</v>
      </c>
      <c r="BJ21" s="125">
        <f>BD21+BI21</f>
        <v>201896</v>
      </c>
      <c r="BK21" s="120"/>
      <c r="BL21" s="121"/>
      <c r="BM21" s="97"/>
    </row>
    <row r="22" spans="1:65">
      <c r="A22" s="127" t="s">
        <v>91</v>
      </c>
      <c r="B22" s="69" t="s">
        <v>79</v>
      </c>
      <c r="C22" s="69" t="s">
        <v>59</v>
      </c>
      <c r="D22" s="77" t="s">
        <v>80</v>
      </c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5">
        <v>111</v>
      </c>
      <c r="BB22" s="94"/>
      <c r="BC22" s="94"/>
      <c r="BD22" s="94">
        <v>120617.51</v>
      </c>
      <c r="BE22" s="94"/>
      <c r="BF22" s="94"/>
      <c r="BG22" s="94"/>
      <c r="BH22" s="94"/>
      <c r="BI22" s="94">
        <v>0</v>
      </c>
      <c r="BJ22" s="94">
        <f>BD22+BI22</f>
        <v>120617.51</v>
      </c>
      <c r="BK22" s="120"/>
      <c r="BL22" s="121"/>
      <c r="BM22" s="97"/>
    </row>
    <row r="23" spans="1:65">
      <c r="A23" s="127"/>
      <c r="B23" s="69"/>
      <c r="C23" s="69" t="s">
        <v>60</v>
      </c>
      <c r="D23" s="107" t="s">
        <v>84</v>
      </c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110">
        <v>119</v>
      </c>
      <c r="BB23" s="94"/>
      <c r="BC23" s="94"/>
      <c r="BD23" s="94">
        <v>36426.49</v>
      </c>
      <c r="BE23" s="94"/>
      <c r="BF23" s="94"/>
      <c r="BG23" s="94"/>
      <c r="BH23" s="94"/>
      <c r="BI23" s="94">
        <v>0</v>
      </c>
      <c r="BJ23" s="94">
        <f>BD23+BI23</f>
        <v>36426.49</v>
      </c>
      <c r="BK23" s="120"/>
      <c r="BL23" s="121"/>
      <c r="BM23" s="97"/>
    </row>
    <row r="24" spans="1:65">
      <c r="A24" s="129"/>
      <c r="B24" s="123"/>
      <c r="C24" s="123"/>
      <c r="D24" s="123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4"/>
      <c r="AF24" s="124"/>
      <c r="AG24" s="124"/>
      <c r="AH24" s="124"/>
      <c r="AI24" s="125"/>
      <c r="AJ24" s="125"/>
      <c r="AK24" s="125"/>
      <c r="AL24" s="125"/>
      <c r="AM24" s="125"/>
      <c r="AN24" s="125"/>
      <c r="AO24" s="125"/>
      <c r="AP24" s="125"/>
      <c r="AQ24" s="125"/>
      <c r="AR24" s="125"/>
      <c r="AS24" s="125"/>
      <c r="AT24" s="125"/>
      <c r="AU24" s="125"/>
      <c r="AV24" s="125"/>
      <c r="AW24" s="125"/>
      <c r="AX24" s="125"/>
      <c r="AY24" s="125"/>
      <c r="AZ24" s="125"/>
      <c r="BA24" s="126"/>
      <c r="BB24" s="125"/>
      <c r="BC24" s="125"/>
      <c r="BD24" s="125">
        <f>BD22+BD23</f>
        <v>157044</v>
      </c>
      <c r="BE24" s="125">
        <f t="shared" ref="BE24:BI24" si="11">BE22+BE23</f>
        <v>0</v>
      </c>
      <c r="BF24" s="125">
        <f t="shared" si="11"/>
        <v>0</v>
      </c>
      <c r="BG24" s="125">
        <f t="shared" si="11"/>
        <v>0</v>
      </c>
      <c r="BH24" s="125">
        <f t="shared" si="11"/>
        <v>0</v>
      </c>
      <c r="BI24" s="125">
        <f t="shared" si="11"/>
        <v>0</v>
      </c>
      <c r="BJ24" s="125">
        <f>BD24+BI24</f>
        <v>157044</v>
      </c>
      <c r="BK24" s="120"/>
      <c r="BL24" s="121"/>
      <c r="BM24" s="97"/>
    </row>
    <row r="25" spans="1:65">
      <c r="A25" s="130" t="s">
        <v>92</v>
      </c>
      <c r="B25" s="69" t="s">
        <v>79</v>
      </c>
      <c r="C25" s="72">
        <v>211</v>
      </c>
      <c r="D25" s="77" t="s">
        <v>80</v>
      </c>
      <c r="E25" s="93">
        <v>5179867.3600000003</v>
      </c>
      <c r="F25" s="93">
        <v>-455145.93</v>
      </c>
      <c r="G25" s="93">
        <f t="shared" ref="G25" si="12">E25+F25</f>
        <v>4724721.4300000006</v>
      </c>
      <c r="H25" s="93">
        <v>797356.45</v>
      </c>
      <c r="I25" s="93">
        <f t="shared" ref="I25" si="13">G25+H25</f>
        <v>5522077.8800000008</v>
      </c>
      <c r="J25" s="93">
        <f>E25*1.037</f>
        <v>5371522.4523200002</v>
      </c>
      <c r="K25" s="93">
        <v>-472004.61</v>
      </c>
      <c r="L25" s="93"/>
      <c r="M25" s="93">
        <f t="shared" ref="M25" si="14">I25+L25</f>
        <v>5522077.8800000008</v>
      </c>
      <c r="N25" s="93"/>
      <c r="O25" s="93">
        <f t="shared" ref="O25" si="15">M25+N25</f>
        <v>5522077.8800000008</v>
      </c>
      <c r="P25" s="93"/>
      <c r="Q25" s="93">
        <f t="shared" ref="Q25" si="16">O25+P25</f>
        <v>5522077.8800000008</v>
      </c>
      <c r="R25" s="93"/>
      <c r="S25" s="93">
        <f t="shared" ref="S25" si="17">Q25+R25</f>
        <v>5522077.8800000008</v>
      </c>
      <c r="T25" s="93">
        <v>71352</v>
      </c>
      <c r="U25" s="93">
        <f t="shared" ref="U25" si="18">S25+T25</f>
        <v>5593429.8800000008</v>
      </c>
      <c r="V25" s="93"/>
      <c r="W25" s="93">
        <f t="shared" ref="W25" si="19">U25+V25</f>
        <v>5593429.8800000008</v>
      </c>
      <c r="X25" s="93"/>
      <c r="Y25" s="93">
        <v>6357591.4199999999</v>
      </c>
      <c r="Z25" s="93"/>
      <c r="AA25" s="93">
        <f t="shared" ref="AA25" si="20">Y25+Z25</f>
        <v>6357591.4199999999</v>
      </c>
      <c r="AB25" s="93"/>
      <c r="AC25" s="93">
        <f t="shared" ref="AC25" si="21">AA25+AB25</f>
        <v>6357591.4199999999</v>
      </c>
      <c r="AD25" s="93">
        <v>-699929.9</v>
      </c>
      <c r="AE25" s="93">
        <f t="shared" ref="AE25" si="22">AC25+AD25</f>
        <v>5657661.5199999996</v>
      </c>
      <c r="AF25" s="93"/>
      <c r="AG25" s="93">
        <f t="shared" ref="AG25" si="23">AE25+AF25</f>
        <v>5657661.5199999996</v>
      </c>
      <c r="AH25" s="93"/>
      <c r="AI25" s="94">
        <f t="shared" ref="AI25" si="24">AG25+AH25</f>
        <v>5657661.5199999996</v>
      </c>
      <c r="AJ25" s="94"/>
      <c r="AK25" s="94">
        <f t="shared" ref="AK25" si="25">AI25+AJ25</f>
        <v>5657661.5199999996</v>
      </c>
      <c r="AL25" s="94"/>
      <c r="AM25" s="94">
        <f t="shared" ref="AM25" si="26">AK25+AL25</f>
        <v>5657661.5199999996</v>
      </c>
      <c r="AN25" s="94">
        <v>20206.38</v>
      </c>
      <c r="AO25" s="94">
        <f t="shared" ref="AO25" si="27">AM25+AN25</f>
        <v>5677867.8999999994</v>
      </c>
      <c r="AP25" s="94"/>
      <c r="AQ25" s="94">
        <f t="shared" ref="AQ25" si="28">AO25+AP25</f>
        <v>5677867.8999999994</v>
      </c>
      <c r="AR25" s="94"/>
      <c r="AS25" s="94">
        <f t="shared" ref="AS25" si="29">AQ25+AR25</f>
        <v>5677867.8999999994</v>
      </c>
      <c r="AT25" s="94"/>
      <c r="AU25" s="94">
        <f t="shared" ref="AU25" si="30">AS25+AT25</f>
        <v>5677867.8999999994</v>
      </c>
      <c r="AV25" s="94"/>
      <c r="AW25" s="94">
        <f t="shared" ref="AW25" si="31">AU25+AV25</f>
        <v>5677867.8999999994</v>
      </c>
      <c r="AX25" s="94"/>
      <c r="AY25" s="94">
        <f t="shared" ref="AY25" si="32">AW25+AX25</f>
        <v>5677867.8999999994</v>
      </c>
      <c r="AZ25" s="94"/>
      <c r="BA25" s="95">
        <v>111</v>
      </c>
      <c r="BB25" s="94">
        <v>6357591.4199999999</v>
      </c>
      <c r="BC25" s="94">
        <v>-7640</v>
      </c>
      <c r="BD25" s="94">
        <f>BD26+BD27</f>
        <v>2393998.7200000002</v>
      </c>
      <c r="BE25" s="94">
        <f t="shared" ref="BE25:BI25" si="33">BE26+BE27</f>
        <v>0</v>
      </c>
      <c r="BF25" s="94">
        <f t="shared" si="33"/>
        <v>0</v>
      </c>
      <c r="BG25" s="94">
        <f t="shared" si="33"/>
        <v>0</v>
      </c>
      <c r="BH25" s="94">
        <f t="shared" si="33"/>
        <v>0</v>
      </c>
      <c r="BI25" s="94">
        <f t="shared" si="33"/>
        <v>0</v>
      </c>
      <c r="BJ25" s="94">
        <f>BD25+BI25</f>
        <v>2393998.7200000002</v>
      </c>
      <c r="BK25" s="94">
        <v>1981704.04</v>
      </c>
      <c r="BL25" s="131">
        <v>1981704.04</v>
      </c>
    </row>
    <row r="26" spans="1:65">
      <c r="A26" s="130"/>
      <c r="B26" s="69"/>
      <c r="C26" s="72"/>
      <c r="D26" s="101" t="s">
        <v>81</v>
      </c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  <c r="AE26" s="102"/>
      <c r="AF26" s="102"/>
      <c r="AG26" s="102"/>
      <c r="AH26" s="102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4"/>
      <c r="BB26" s="103"/>
      <c r="BC26" s="103"/>
      <c r="BD26" s="103">
        <v>2291230.7200000002</v>
      </c>
      <c r="BE26" s="103"/>
      <c r="BF26" s="103"/>
      <c r="BG26" s="103"/>
      <c r="BH26" s="103"/>
      <c r="BI26" s="103">
        <v>0</v>
      </c>
      <c r="BJ26" s="103">
        <f t="shared" ref="BJ26:BJ63" si="34">BD26+BI26</f>
        <v>2291230.7200000002</v>
      </c>
      <c r="BK26" s="94"/>
      <c r="BL26" s="131"/>
    </row>
    <row r="27" spans="1:65" ht="22.5">
      <c r="A27" s="130"/>
      <c r="B27" s="69"/>
      <c r="C27" s="72"/>
      <c r="D27" s="101" t="s">
        <v>82</v>
      </c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102"/>
      <c r="P27" s="102"/>
      <c r="Q27" s="102"/>
      <c r="R27" s="102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2"/>
      <c r="AG27" s="102"/>
      <c r="AH27" s="102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U27" s="103"/>
      <c r="AV27" s="103"/>
      <c r="AW27" s="103"/>
      <c r="AX27" s="103"/>
      <c r="AY27" s="103"/>
      <c r="AZ27" s="103"/>
      <c r="BA27" s="104"/>
      <c r="BB27" s="103"/>
      <c r="BC27" s="103"/>
      <c r="BD27" s="103">
        <v>102768</v>
      </c>
      <c r="BE27" s="103"/>
      <c r="BF27" s="103"/>
      <c r="BG27" s="103"/>
      <c r="BH27" s="103"/>
      <c r="BI27" s="103">
        <v>0</v>
      </c>
      <c r="BJ27" s="103">
        <f t="shared" si="34"/>
        <v>102768</v>
      </c>
      <c r="BK27" s="94"/>
      <c r="BL27" s="131"/>
    </row>
    <row r="28" spans="1:65">
      <c r="A28" s="132"/>
      <c r="B28" s="133"/>
      <c r="C28" s="72">
        <v>212</v>
      </c>
      <c r="D28" s="77" t="s">
        <v>2</v>
      </c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4"/>
      <c r="AJ28" s="94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  <c r="AW28" s="94"/>
      <c r="AX28" s="94"/>
      <c r="AY28" s="94"/>
      <c r="AZ28" s="94"/>
      <c r="BA28" s="95">
        <v>112</v>
      </c>
      <c r="BB28" s="103"/>
      <c r="BC28" s="103"/>
      <c r="BD28" s="94">
        <f>BD29+BD30</f>
        <v>93420.05</v>
      </c>
      <c r="BE28" s="94">
        <f t="shared" ref="BE28:BI28" si="35">BE29+BE30</f>
        <v>0</v>
      </c>
      <c r="BF28" s="94">
        <f t="shared" si="35"/>
        <v>0</v>
      </c>
      <c r="BG28" s="94">
        <f t="shared" si="35"/>
        <v>0</v>
      </c>
      <c r="BH28" s="94">
        <f t="shared" si="35"/>
        <v>0</v>
      </c>
      <c r="BI28" s="94">
        <f t="shared" si="35"/>
        <v>0</v>
      </c>
      <c r="BJ28" s="94">
        <f t="shared" si="34"/>
        <v>93420.05</v>
      </c>
      <c r="BK28" s="94" t="e">
        <f>#REF!</f>
        <v>#REF!</v>
      </c>
      <c r="BL28" s="131" t="e">
        <f>#REF!</f>
        <v>#REF!</v>
      </c>
    </row>
    <row r="29" spans="1:65">
      <c r="A29" s="132"/>
      <c r="B29" s="133"/>
      <c r="C29" s="72"/>
      <c r="D29" s="101" t="s">
        <v>93</v>
      </c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  <c r="AI29" s="103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U29" s="103"/>
      <c r="AV29" s="103"/>
      <c r="AW29" s="103"/>
      <c r="AX29" s="103"/>
      <c r="AY29" s="103"/>
      <c r="AZ29" s="103"/>
      <c r="BA29" s="104"/>
      <c r="BB29" s="103"/>
      <c r="BC29" s="103"/>
      <c r="BD29" s="103">
        <v>500</v>
      </c>
      <c r="BE29" s="103"/>
      <c r="BF29" s="103"/>
      <c r="BG29" s="103"/>
      <c r="BH29" s="103"/>
      <c r="BI29" s="103">
        <v>0</v>
      </c>
      <c r="BJ29" s="103">
        <f t="shared" si="34"/>
        <v>500</v>
      </c>
      <c r="BK29" s="94"/>
      <c r="BL29" s="131"/>
    </row>
    <row r="30" spans="1:65">
      <c r="A30" s="132"/>
      <c r="B30" s="133"/>
      <c r="C30" s="72"/>
      <c r="D30" s="101" t="s">
        <v>167</v>
      </c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2"/>
      <c r="Z30" s="102"/>
      <c r="AA30" s="102"/>
      <c r="AB30" s="102"/>
      <c r="AC30" s="102"/>
      <c r="AD30" s="102"/>
      <c r="AE30" s="102"/>
      <c r="AF30" s="102"/>
      <c r="AG30" s="102"/>
      <c r="AH30" s="102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3"/>
      <c r="AZ30" s="103"/>
      <c r="BA30" s="104"/>
      <c r="BB30" s="103"/>
      <c r="BC30" s="103"/>
      <c r="BD30" s="103">
        <v>92920.05</v>
      </c>
      <c r="BE30" s="103"/>
      <c r="BF30" s="103"/>
      <c r="BG30" s="103"/>
      <c r="BH30" s="103"/>
      <c r="BI30" s="103">
        <v>0</v>
      </c>
      <c r="BJ30" s="103">
        <f t="shared" si="34"/>
        <v>92920.05</v>
      </c>
      <c r="BK30" s="94"/>
      <c r="BL30" s="131"/>
    </row>
    <row r="31" spans="1:65">
      <c r="A31" s="130"/>
      <c r="B31" s="69"/>
      <c r="C31" s="72">
        <v>213</v>
      </c>
      <c r="D31" s="77" t="s">
        <v>84</v>
      </c>
      <c r="E31" s="93">
        <v>1564319.94</v>
      </c>
      <c r="F31" s="93">
        <v>-137454.07</v>
      </c>
      <c r="G31" s="93">
        <f t="shared" ref="G31:G50" si="36">E31+F31</f>
        <v>1426865.8699999999</v>
      </c>
      <c r="H31" s="93">
        <v>240786.55</v>
      </c>
      <c r="I31" s="93">
        <f t="shared" ref="I31:I50" si="37">G31+H31</f>
        <v>1667652.42</v>
      </c>
      <c r="J31" s="93">
        <f>E31*1.037</f>
        <v>1622199.7777799999</v>
      </c>
      <c r="K31" s="93">
        <v>-142545.39000000001</v>
      </c>
      <c r="L31" s="93"/>
      <c r="M31" s="93">
        <f t="shared" ref="M31:M50" si="38">I31+L31</f>
        <v>1667652.42</v>
      </c>
      <c r="N31" s="93"/>
      <c r="O31" s="93">
        <f t="shared" ref="O31:O50" si="39">M31+N31</f>
        <v>1667652.42</v>
      </c>
      <c r="P31" s="93"/>
      <c r="Q31" s="93">
        <f t="shared" ref="Q31:Q50" si="40">O31+P31</f>
        <v>1667652.42</v>
      </c>
      <c r="R31" s="93"/>
      <c r="S31" s="93">
        <f t="shared" ref="S31:S50" si="41">Q31+R31</f>
        <v>1667652.42</v>
      </c>
      <c r="T31" s="93">
        <v>21548</v>
      </c>
      <c r="U31" s="93">
        <f t="shared" ref="U31:U50" si="42">S31+T31</f>
        <v>1689200.42</v>
      </c>
      <c r="V31" s="93"/>
      <c r="W31" s="93">
        <f t="shared" ref="W31:W50" si="43">U31+V31</f>
        <v>1689200.42</v>
      </c>
      <c r="X31" s="93"/>
      <c r="Y31" s="93">
        <v>1919992.61</v>
      </c>
      <c r="Z31" s="93"/>
      <c r="AA31" s="93">
        <f t="shared" ref="AA31:AA50" si="44">Y31+Z31</f>
        <v>1919992.61</v>
      </c>
      <c r="AB31" s="93"/>
      <c r="AC31" s="93">
        <f t="shared" ref="AC31:AC50" si="45">AA31+AB31</f>
        <v>1919992.61</v>
      </c>
      <c r="AD31" s="93">
        <v>-211378.81</v>
      </c>
      <c r="AE31" s="93">
        <f t="shared" ref="AE31:AE50" si="46">AC31+AD31</f>
        <v>1708613.8</v>
      </c>
      <c r="AF31" s="93"/>
      <c r="AG31" s="93">
        <f t="shared" ref="AG31:AG50" si="47">AE31+AF31</f>
        <v>1708613.8</v>
      </c>
      <c r="AH31" s="93"/>
      <c r="AI31" s="94">
        <f t="shared" ref="AI31:AI50" si="48">AG31+AH31</f>
        <v>1708613.8</v>
      </c>
      <c r="AJ31" s="94"/>
      <c r="AK31" s="94">
        <f t="shared" ref="AK31:AK50" si="49">AI31+AJ31</f>
        <v>1708613.8</v>
      </c>
      <c r="AL31" s="94"/>
      <c r="AM31" s="94">
        <f t="shared" ref="AM31:AM50" si="50">AK31+AL31</f>
        <v>1708613.8</v>
      </c>
      <c r="AN31" s="94">
        <v>6102.33</v>
      </c>
      <c r="AO31" s="94">
        <f t="shared" ref="AO31:AO50" si="51">AM31+AN31</f>
        <v>1714716.1300000001</v>
      </c>
      <c r="AP31" s="94"/>
      <c r="AQ31" s="94">
        <f t="shared" ref="AQ31:AQ50" si="52">AO31+AP31</f>
        <v>1714716.1300000001</v>
      </c>
      <c r="AR31" s="94"/>
      <c r="AS31" s="94">
        <f t="shared" ref="AS31:AS50" si="53">AQ31+AR31</f>
        <v>1714716.1300000001</v>
      </c>
      <c r="AT31" s="94"/>
      <c r="AU31" s="94">
        <f t="shared" ref="AU31:AU50" si="54">AS31+AT31</f>
        <v>1714716.1300000001</v>
      </c>
      <c r="AV31" s="94"/>
      <c r="AW31" s="94">
        <f t="shared" ref="AW31:AW50" si="55">AU31+AV31</f>
        <v>1714716.1300000001</v>
      </c>
      <c r="AX31" s="94"/>
      <c r="AY31" s="94">
        <f t="shared" ref="AY31:AY50" si="56">AW31+AX31</f>
        <v>1714716.1300000001</v>
      </c>
      <c r="AZ31" s="94"/>
      <c r="BA31" s="95">
        <v>119</v>
      </c>
      <c r="BB31" s="94">
        <v>1919992.61</v>
      </c>
      <c r="BC31" s="94">
        <v>-2307.2800000000002</v>
      </c>
      <c r="BD31" s="94">
        <f>BD32+BD33</f>
        <v>729027.62</v>
      </c>
      <c r="BE31" s="94">
        <f t="shared" ref="BE31:BH31" si="57">BE32+BE33</f>
        <v>0</v>
      </c>
      <c r="BF31" s="94">
        <f t="shared" si="57"/>
        <v>0</v>
      </c>
      <c r="BG31" s="94">
        <f t="shared" si="57"/>
        <v>0</v>
      </c>
      <c r="BH31" s="94">
        <f t="shared" si="57"/>
        <v>0</v>
      </c>
      <c r="BI31" s="94">
        <f>BI32+BI33</f>
        <v>0</v>
      </c>
      <c r="BJ31" s="94">
        <f>BD31+BI31</f>
        <v>729027.62</v>
      </c>
      <c r="BK31" s="94">
        <v>604514.62</v>
      </c>
      <c r="BL31" s="131">
        <v>604514.62</v>
      </c>
    </row>
    <row r="32" spans="1:65" ht="22.5">
      <c r="A32" s="130"/>
      <c r="B32" s="69"/>
      <c r="C32" s="72"/>
      <c r="D32" s="134" t="s">
        <v>85</v>
      </c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  <c r="X32" s="135"/>
      <c r="Y32" s="135"/>
      <c r="Z32" s="135"/>
      <c r="AA32" s="135"/>
      <c r="AB32" s="135"/>
      <c r="AC32" s="135"/>
      <c r="AD32" s="135"/>
      <c r="AE32" s="135"/>
      <c r="AF32" s="135"/>
      <c r="AG32" s="135"/>
      <c r="AH32" s="135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7"/>
      <c r="BB32" s="136"/>
      <c r="BC32" s="136"/>
      <c r="BD32" s="136">
        <v>697991.68000000005</v>
      </c>
      <c r="BE32" s="136"/>
      <c r="BF32" s="136"/>
      <c r="BG32" s="136"/>
      <c r="BH32" s="136"/>
      <c r="BI32" s="136">
        <v>0</v>
      </c>
      <c r="BJ32" s="103">
        <f t="shared" si="34"/>
        <v>697991.68000000005</v>
      </c>
      <c r="BK32" s="94"/>
      <c r="BL32" s="131"/>
    </row>
    <row r="33" spans="1:64" ht="33.75">
      <c r="A33" s="130"/>
      <c r="B33" s="69"/>
      <c r="C33" s="72"/>
      <c r="D33" s="101" t="s">
        <v>86</v>
      </c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5"/>
      <c r="R33" s="135"/>
      <c r="S33" s="135"/>
      <c r="T33" s="135"/>
      <c r="U33" s="135"/>
      <c r="V33" s="135"/>
      <c r="W33" s="135"/>
      <c r="X33" s="135"/>
      <c r="Y33" s="135"/>
      <c r="Z33" s="135"/>
      <c r="AA33" s="135"/>
      <c r="AB33" s="135"/>
      <c r="AC33" s="135"/>
      <c r="AD33" s="135"/>
      <c r="AE33" s="135"/>
      <c r="AF33" s="135"/>
      <c r="AG33" s="135"/>
      <c r="AH33" s="135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6"/>
      <c r="AZ33" s="136"/>
      <c r="BA33" s="137"/>
      <c r="BB33" s="136"/>
      <c r="BC33" s="136"/>
      <c r="BD33" s="136">
        <v>31035.94</v>
      </c>
      <c r="BE33" s="136"/>
      <c r="BF33" s="136"/>
      <c r="BG33" s="136"/>
      <c r="BH33" s="136"/>
      <c r="BI33" s="136">
        <v>0</v>
      </c>
      <c r="BJ33" s="103">
        <f t="shared" si="34"/>
        <v>31035.94</v>
      </c>
      <c r="BK33" s="94"/>
      <c r="BL33" s="131"/>
    </row>
    <row r="34" spans="1:64" ht="21">
      <c r="A34" s="130"/>
      <c r="B34" s="69"/>
      <c r="C34" s="72">
        <v>266</v>
      </c>
      <c r="D34" s="77" t="s">
        <v>87</v>
      </c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5">
        <v>111</v>
      </c>
      <c r="BB34" s="94"/>
      <c r="BC34" s="94"/>
      <c r="BD34" s="94">
        <v>20000</v>
      </c>
      <c r="BE34" s="94"/>
      <c r="BF34" s="94"/>
      <c r="BG34" s="94"/>
      <c r="BH34" s="94"/>
      <c r="BI34" s="94">
        <v>0</v>
      </c>
      <c r="BJ34" s="94">
        <f>BD34+BI34</f>
        <v>20000</v>
      </c>
      <c r="BK34" s="94"/>
      <c r="BL34" s="131"/>
    </row>
    <row r="35" spans="1:64">
      <c r="A35" s="130"/>
      <c r="B35" s="69"/>
      <c r="C35" s="72">
        <v>221</v>
      </c>
      <c r="D35" s="77" t="s">
        <v>94</v>
      </c>
      <c r="E35" s="93" t="e">
        <f>SUM(#REF!)</f>
        <v>#REF!</v>
      </c>
      <c r="F35" s="93"/>
      <c r="G35" s="93" t="e">
        <f t="shared" si="36"/>
        <v>#REF!</v>
      </c>
      <c r="H35" s="93"/>
      <c r="I35" s="93" t="e">
        <f t="shared" si="37"/>
        <v>#REF!</v>
      </c>
      <c r="J35" s="93" t="e">
        <f>SUM(#REF!)</f>
        <v>#REF!</v>
      </c>
      <c r="K35" s="93"/>
      <c r="L35" s="93"/>
      <c r="M35" s="93" t="e">
        <f t="shared" si="38"/>
        <v>#REF!</v>
      </c>
      <c r="N35" s="93"/>
      <c r="O35" s="93" t="e">
        <f t="shared" si="39"/>
        <v>#REF!</v>
      </c>
      <c r="P35" s="93"/>
      <c r="Q35" s="93" t="e">
        <f t="shared" si="40"/>
        <v>#REF!</v>
      </c>
      <c r="R35" s="93"/>
      <c r="S35" s="93" t="e">
        <f t="shared" si="41"/>
        <v>#REF!</v>
      </c>
      <c r="T35" s="93"/>
      <c r="U35" s="93" t="e">
        <f t="shared" si="42"/>
        <v>#REF!</v>
      </c>
      <c r="V35" s="93"/>
      <c r="W35" s="93" t="e">
        <f t="shared" si="43"/>
        <v>#REF!</v>
      </c>
      <c r="X35" s="93" t="e">
        <f>#REF!</f>
        <v>#REF!</v>
      </c>
      <c r="Y35" s="93" t="e">
        <f>#REF!+#REF!+#REF!</f>
        <v>#REF!</v>
      </c>
      <c r="Z35" s="93"/>
      <c r="AA35" s="93" t="e">
        <f t="shared" si="44"/>
        <v>#REF!</v>
      </c>
      <c r="AB35" s="93"/>
      <c r="AC35" s="93" t="e">
        <f t="shared" si="45"/>
        <v>#REF!</v>
      </c>
      <c r="AD35" s="93"/>
      <c r="AE35" s="93" t="e">
        <f t="shared" si="46"/>
        <v>#REF!</v>
      </c>
      <c r="AF35" s="93"/>
      <c r="AG35" s="93" t="e">
        <f t="shared" si="47"/>
        <v>#REF!</v>
      </c>
      <c r="AH35" s="93"/>
      <c r="AI35" s="94" t="e">
        <f t="shared" si="48"/>
        <v>#REF!</v>
      </c>
      <c r="AJ35" s="94" t="e">
        <f>#REF!+#REF!+#REF!</f>
        <v>#REF!</v>
      </c>
      <c r="AK35" s="94" t="e">
        <f t="shared" si="49"/>
        <v>#REF!</v>
      </c>
      <c r="AL35" s="94"/>
      <c r="AM35" s="94" t="e">
        <f t="shared" si="50"/>
        <v>#REF!</v>
      </c>
      <c r="AN35" s="94" t="e">
        <f>#REF!+#REF!+#REF!</f>
        <v>#REF!</v>
      </c>
      <c r="AO35" s="94" t="e">
        <f t="shared" si="51"/>
        <v>#REF!</v>
      </c>
      <c r="AP35" s="94" t="e">
        <f>#REF!+#REF!+#REF!</f>
        <v>#REF!</v>
      </c>
      <c r="AQ35" s="94" t="e">
        <f t="shared" si="52"/>
        <v>#REF!</v>
      </c>
      <c r="AR35" s="94" t="e">
        <f>#REF!+#REF!+#REF!</f>
        <v>#REF!</v>
      </c>
      <c r="AS35" s="94" t="e">
        <f t="shared" si="53"/>
        <v>#REF!</v>
      </c>
      <c r="AT35" s="94"/>
      <c r="AU35" s="94" t="e">
        <f t="shared" si="54"/>
        <v>#REF!</v>
      </c>
      <c r="AV35" s="94"/>
      <c r="AW35" s="94" t="e">
        <f t="shared" si="55"/>
        <v>#REF!</v>
      </c>
      <c r="AX35" s="94"/>
      <c r="AY35" s="94" t="e">
        <f t="shared" si="56"/>
        <v>#REF!</v>
      </c>
      <c r="AZ35" s="94"/>
      <c r="BA35" s="95">
        <v>244</v>
      </c>
      <c r="BB35" s="94" t="e">
        <f>#REF!+#REF!+#REF!</f>
        <v>#REF!</v>
      </c>
      <c r="BC35" s="94"/>
      <c r="BD35" s="94">
        <f>BD36+BD37+BD38</f>
        <v>45533</v>
      </c>
      <c r="BE35" s="94">
        <f t="shared" ref="BE35:BH35" si="58">BE36+BE37+BE38</f>
        <v>0</v>
      </c>
      <c r="BF35" s="94">
        <f t="shared" si="58"/>
        <v>0</v>
      </c>
      <c r="BG35" s="94">
        <f t="shared" si="58"/>
        <v>0</v>
      </c>
      <c r="BH35" s="94">
        <f t="shared" si="58"/>
        <v>0</v>
      </c>
      <c r="BI35" s="94">
        <f>BI36+BI37+BI38</f>
        <v>0</v>
      </c>
      <c r="BJ35" s="94">
        <f>BD35+BI35</f>
        <v>45533</v>
      </c>
      <c r="BK35" s="94" t="e">
        <f>SUM(#REF!)</f>
        <v>#REF!</v>
      </c>
      <c r="BL35" s="131" t="e">
        <f>SUM(#REF!)</f>
        <v>#REF!</v>
      </c>
    </row>
    <row r="36" spans="1:64">
      <c r="A36" s="130"/>
      <c r="B36" s="69"/>
      <c r="C36" s="72"/>
      <c r="D36" s="101" t="s">
        <v>95</v>
      </c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U36" s="103"/>
      <c r="AV36" s="103"/>
      <c r="AW36" s="103"/>
      <c r="AX36" s="103"/>
      <c r="AY36" s="103"/>
      <c r="AZ36" s="103"/>
      <c r="BA36" s="104"/>
      <c r="BB36" s="103"/>
      <c r="BC36" s="103"/>
      <c r="BD36" s="103">
        <v>29533</v>
      </c>
      <c r="BE36" s="103"/>
      <c r="BF36" s="103"/>
      <c r="BG36" s="103"/>
      <c r="BH36" s="103"/>
      <c r="BI36" s="103">
        <v>0</v>
      </c>
      <c r="BJ36" s="103">
        <f t="shared" si="34"/>
        <v>29533</v>
      </c>
      <c r="BK36" s="94"/>
      <c r="BL36" s="131"/>
    </row>
    <row r="37" spans="1:64">
      <c r="A37" s="130"/>
      <c r="B37" s="69"/>
      <c r="C37" s="72"/>
      <c r="D37" s="101" t="s">
        <v>96</v>
      </c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102"/>
      <c r="R37" s="102"/>
      <c r="S37" s="102"/>
      <c r="T37" s="102"/>
      <c r="U37" s="102"/>
      <c r="V37" s="102"/>
      <c r="W37" s="102"/>
      <c r="X37" s="102"/>
      <c r="Y37" s="102"/>
      <c r="Z37" s="102"/>
      <c r="AA37" s="102"/>
      <c r="AB37" s="102"/>
      <c r="AC37" s="102"/>
      <c r="AD37" s="102"/>
      <c r="AE37" s="102"/>
      <c r="AF37" s="102"/>
      <c r="AG37" s="102"/>
      <c r="AH37" s="102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U37" s="103"/>
      <c r="AV37" s="103"/>
      <c r="AW37" s="103"/>
      <c r="AX37" s="103"/>
      <c r="AY37" s="103"/>
      <c r="AZ37" s="103"/>
      <c r="BA37" s="104"/>
      <c r="BB37" s="103"/>
      <c r="BC37" s="103"/>
      <c r="BD37" s="103">
        <v>12500</v>
      </c>
      <c r="BE37" s="103"/>
      <c r="BF37" s="103"/>
      <c r="BG37" s="103"/>
      <c r="BH37" s="103"/>
      <c r="BI37" s="103">
        <v>0</v>
      </c>
      <c r="BJ37" s="103">
        <f t="shared" si="34"/>
        <v>12500</v>
      </c>
      <c r="BK37" s="94"/>
      <c r="BL37" s="131"/>
    </row>
    <row r="38" spans="1:64">
      <c r="A38" s="130"/>
      <c r="B38" s="69"/>
      <c r="C38" s="72"/>
      <c r="D38" s="101" t="s">
        <v>97</v>
      </c>
      <c r="E38" s="102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2"/>
      <c r="U38" s="102"/>
      <c r="V38" s="102"/>
      <c r="W38" s="102"/>
      <c r="X38" s="102"/>
      <c r="Y38" s="102"/>
      <c r="Z38" s="102"/>
      <c r="AA38" s="102"/>
      <c r="AB38" s="102"/>
      <c r="AC38" s="102"/>
      <c r="AD38" s="102"/>
      <c r="AE38" s="102"/>
      <c r="AF38" s="102"/>
      <c r="AG38" s="102"/>
      <c r="AH38" s="102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U38" s="103"/>
      <c r="AV38" s="103"/>
      <c r="AW38" s="103"/>
      <c r="AX38" s="103"/>
      <c r="AY38" s="103"/>
      <c r="AZ38" s="103"/>
      <c r="BA38" s="104"/>
      <c r="BB38" s="103"/>
      <c r="BC38" s="103"/>
      <c r="BD38" s="103">
        <v>3500</v>
      </c>
      <c r="BE38" s="103"/>
      <c r="BF38" s="103"/>
      <c r="BG38" s="103"/>
      <c r="BH38" s="103"/>
      <c r="BI38" s="103">
        <v>0</v>
      </c>
      <c r="BJ38" s="103">
        <f t="shared" si="34"/>
        <v>3500</v>
      </c>
      <c r="BK38" s="94"/>
      <c r="BL38" s="131"/>
    </row>
    <row r="39" spans="1:64">
      <c r="A39" s="130"/>
      <c r="B39" s="69"/>
      <c r="C39" s="72">
        <v>225</v>
      </c>
      <c r="D39" s="77" t="s">
        <v>53</v>
      </c>
      <c r="E39" s="93" t="e">
        <f>SUM(#REF!)</f>
        <v>#REF!</v>
      </c>
      <c r="F39" s="93"/>
      <c r="G39" s="93" t="e">
        <f t="shared" si="36"/>
        <v>#REF!</v>
      </c>
      <c r="H39" s="93"/>
      <c r="I39" s="93" t="e">
        <f t="shared" si="37"/>
        <v>#REF!</v>
      </c>
      <c r="J39" s="93" t="e">
        <f>SUM(#REF!)</f>
        <v>#REF!</v>
      </c>
      <c r="K39" s="93"/>
      <c r="L39" s="93"/>
      <c r="M39" s="93" t="e">
        <f t="shared" si="38"/>
        <v>#REF!</v>
      </c>
      <c r="N39" s="93"/>
      <c r="O39" s="93" t="e">
        <f t="shared" si="39"/>
        <v>#REF!</v>
      </c>
      <c r="P39" s="93" t="e">
        <f>#REF!</f>
        <v>#REF!</v>
      </c>
      <c r="Q39" s="93" t="e">
        <f t="shared" si="40"/>
        <v>#REF!</v>
      </c>
      <c r="R39" s="93"/>
      <c r="S39" s="93" t="e">
        <f t="shared" si="41"/>
        <v>#REF!</v>
      </c>
      <c r="T39" s="93"/>
      <c r="U39" s="93" t="e">
        <f t="shared" si="42"/>
        <v>#REF!</v>
      </c>
      <c r="V39" s="93" t="e">
        <f>#REF!</f>
        <v>#REF!</v>
      </c>
      <c r="W39" s="93" t="e">
        <f t="shared" si="43"/>
        <v>#REF!</v>
      </c>
      <c r="X39" s="93"/>
      <c r="Y39" s="93" t="e">
        <f>W39+X39</f>
        <v>#REF!</v>
      </c>
      <c r="Z39" s="93"/>
      <c r="AA39" s="93" t="e">
        <f t="shared" si="44"/>
        <v>#REF!</v>
      </c>
      <c r="AB39" s="93"/>
      <c r="AC39" s="93" t="e">
        <f t="shared" si="45"/>
        <v>#REF!</v>
      </c>
      <c r="AD39" s="93"/>
      <c r="AE39" s="93" t="e">
        <f t="shared" si="46"/>
        <v>#REF!</v>
      </c>
      <c r="AF39" s="93"/>
      <c r="AG39" s="93" t="e">
        <f t="shared" si="47"/>
        <v>#REF!</v>
      </c>
      <c r="AH39" s="93"/>
      <c r="AI39" s="94" t="e">
        <f t="shared" si="48"/>
        <v>#REF!</v>
      </c>
      <c r="AJ39" s="94"/>
      <c r="AK39" s="94" t="e">
        <f t="shared" si="49"/>
        <v>#REF!</v>
      </c>
      <c r="AL39" s="94"/>
      <c r="AM39" s="94" t="e">
        <f t="shared" si="50"/>
        <v>#REF!</v>
      </c>
      <c r="AN39" s="94"/>
      <c r="AO39" s="94" t="e">
        <f t="shared" si="51"/>
        <v>#REF!</v>
      </c>
      <c r="AP39" s="94"/>
      <c r="AQ39" s="94" t="e">
        <f t="shared" si="52"/>
        <v>#REF!</v>
      </c>
      <c r="AR39" s="94"/>
      <c r="AS39" s="94" t="e">
        <f t="shared" si="53"/>
        <v>#REF!</v>
      </c>
      <c r="AT39" s="94"/>
      <c r="AU39" s="94" t="e">
        <f t="shared" si="54"/>
        <v>#REF!</v>
      </c>
      <c r="AV39" s="94"/>
      <c r="AW39" s="94" t="e">
        <f t="shared" si="55"/>
        <v>#REF!</v>
      </c>
      <c r="AX39" s="94"/>
      <c r="AY39" s="94" t="e">
        <f t="shared" si="56"/>
        <v>#REF!</v>
      </c>
      <c r="AZ39" s="94"/>
      <c r="BA39" s="95">
        <v>244</v>
      </c>
      <c r="BB39" s="94" t="e">
        <f>AY39+AZ39</f>
        <v>#REF!</v>
      </c>
      <c r="BC39" s="94"/>
      <c r="BD39" s="94">
        <f>BD40+BD41+BD42+BD43+BD44+BD45+BD46</f>
        <v>52700</v>
      </c>
      <c r="BE39" s="94">
        <f t="shared" ref="BE39:BI39" si="59">BE40+BE41+BE42+BE43+BE44+BE45+BE46</f>
        <v>0</v>
      </c>
      <c r="BF39" s="94">
        <f t="shared" si="59"/>
        <v>0</v>
      </c>
      <c r="BG39" s="94">
        <f t="shared" si="59"/>
        <v>0</v>
      </c>
      <c r="BH39" s="94">
        <f t="shared" si="59"/>
        <v>0</v>
      </c>
      <c r="BI39" s="94">
        <f t="shared" si="59"/>
        <v>0</v>
      </c>
      <c r="BJ39" s="94">
        <f>BD39+BI39</f>
        <v>52700</v>
      </c>
      <c r="BK39" s="94" t="e">
        <f>SUM(#REF!)</f>
        <v>#REF!</v>
      </c>
      <c r="BL39" s="131" t="e">
        <f>SUM(#REF!)</f>
        <v>#REF!</v>
      </c>
    </row>
    <row r="40" spans="1:64">
      <c r="A40" s="130"/>
      <c r="B40" s="69"/>
      <c r="C40" s="72"/>
      <c r="D40" s="101" t="s">
        <v>98</v>
      </c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R40" s="102"/>
      <c r="S40" s="102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U40" s="103"/>
      <c r="AV40" s="103"/>
      <c r="AW40" s="103"/>
      <c r="AX40" s="103"/>
      <c r="AY40" s="103"/>
      <c r="AZ40" s="103"/>
      <c r="BA40" s="104"/>
      <c r="BB40" s="103"/>
      <c r="BC40" s="103"/>
      <c r="BD40" s="103">
        <v>7500</v>
      </c>
      <c r="BE40" s="103"/>
      <c r="BF40" s="103"/>
      <c r="BG40" s="103"/>
      <c r="BH40" s="103"/>
      <c r="BI40" s="103">
        <v>0</v>
      </c>
      <c r="BJ40" s="103">
        <f>BD40+BI40</f>
        <v>7500</v>
      </c>
      <c r="BK40" s="94"/>
      <c r="BL40" s="131"/>
    </row>
    <row r="41" spans="1:64">
      <c r="A41" s="130"/>
      <c r="B41" s="69"/>
      <c r="C41" s="72"/>
      <c r="D41" s="101" t="s">
        <v>99</v>
      </c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102"/>
      <c r="R41" s="102"/>
      <c r="S41" s="102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103"/>
      <c r="AJ41" s="103"/>
      <c r="AK41" s="103"/>
      <c r="AL41" s="103"/>
      <c r="AM41" s="103"/>
      <c r="AN41" s="103"/>
      <c r="AO41" s="103"/>
      <c r="AP41" s="103"/>
      <c r="AQ41" s="103"/>
      <c r="AR41" s="103"/>
      <c r="AS41" s="103"/>
      <c r="AT41" s="103"/>
      <c r="AU41" s="103"/>
      <c r="AV41" s="103"/>
      <c r="AW41" s="103"/>
      <c r="AX41" s="103"/>
      <c r="AY41" s="103"/>
      <c r="AZ41" s="103"/>
      <c r="BA41" s="104"/>
      <c r="BB41" s="103"/>
      <c r="BC41" s="103"/>
      <c r="BD41" s="103">
        <v>5200</v>
      </c>
      <c r="BE41" s="103"/>
      <c r="BF41" s="103"/>
      <c r="BG41" s="103"/>
      <c r="BH41" s="103"/>
      <c r="BI41" s="103">
        <v>0</v>
      </c>
      <c r="BJ41" s="103">
        <f t="shared" si="34"/>
        <v>5200</v>
      </c>
      <c r="BK41" s="94"/>
      <c r="BL41" s="131"/>
    </row>
    <row r="42" spans="1:64" ht="33.75">
      <c r="A42" s="130"/>
      <c r="B42" s="69"/>
      <c r="C42" s="72"/>
      <c r="D42" s="101" t="s">
        <v>100</v>
      </c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103"/>
      <c r="AJ42" s="103"/>
      <c r="AK42" s="103"/>
      <c r="AL42" s="103"/>
      <c r="AM42" s="103"/>
      <c r="AN42" s="103"/>
      <c r="AO42" s="103"/>
      <c r="AP42" s="103"/>
      <c r="AQ42" s="103"/>
      <c r="AR42" s="103"/>
      <c r="AS42" s="103"/>
      <c r="AT42" s="103"/>
      <c r="AU42" s="103"/>
      <c r="AV42" s="103"/>
      <c r="AW42" s="103"/>
      <c r="AX42" s="103"/>
      <c r="AY42" s="103"/>
      <c r="AZ42" s="103"/>
      <c r="BA42" s="104"/>
      <c r="BB42" s="103"/>
      <c r="BC42" s="103"/>
      <c r="BD42" s="103">
        <v>19000</v>
      </c>
      <c r="BE42" s="103"/>
      <c r="BF42" s="103"/>
      <c r="BG42" s="103"/>
      <c r="BH42" s="103"/>
      <c r="BI42" s="103">
        <v>0</v>
      </c>
      <c r="BJ42" s="103">
        <f t="shared" si="34"/>
        <v>19000</v>
      </c>
      <c r="BK42" s="94"/>
      <c r="BL42" s="131"/>
    </row>
    <row r="43" spans="1:64" ht="33.75">
      <c r="A43" s="130"/>
      <c r="B43" s="69"/>
      <c r="C43" s="72"/>
      <c r="D43" s="101" t="s">
        <v>101</v>
      </c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102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U43" s="103"/>
      <c r="AV43" s="103"/>
      <c r="AW43" s="103"/>
      <c r="AX43" s="103"/>
      <c r="AY43" s="103"/>
      <c r="AZ43" s="103"/>
      <c r="BA43" s="104"/>
      <c r="BB43" s="103"/>
      <c r="BC43" s="103"/>
      <c r="BD43" s="103">
        <v>1000</v>
      </c>
      <c r="BE43" s="103"/>
      <c r="BF43" s="103"/>
      <c r="BG43" s="103"/>
      <c r="BH43" s="103"/>
      <c r="BI43" s="103">
        <v>0</v>
      </c>
      <c r="BJ43" s="103">
        <f t="shared" si="34"/>
        <v>1000</v>
      </c>
      <c r="BK43" s="94"/>
      <c r="BL43" s="131"/>
    </row>
    <row r="44" spans="1:64" ht="33.75">
      <c r="A44" s="130"/>
      <c r="B44" s="69"/>
      <c r="C44" s="72"/>
      <c r="D44" s="101" t="s">
        <v>102</v>
      </c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  <c r="AS44" s="103"/>
      <c r="AT44" s="103"/>
      <c r="AU44" s="103"/>
      <c r="AV44" s="103"/>
      <c r="AW44" s="103"/>
      <c r="AX44" s="103"/>
      <c r="AY44" s="103"/>
      <c r="AZ44" s="103"/>
      <c r="BA44" s="104"/>
      <c r="BB44" s="103"/>
      <c r="BC44" s="103"/>
      <c r="BD44" s="103">
        <v>11000</v>
      </c>
      <c r="BE44" s="103"/>
      <c r="BF44" s="103"/>
      <c r="BG44" s="103"/>
      <c r="BH44" s="103"/>
      <c r="BI44" s="103">
        <v>0</v>
      </c>
      <c r="BJ44" s="103">
        <f t="shared" si="34"/>
        <v>11000</v>
      </c>
      <c r="BK44" s="94"/>
      <c r="BL44" s="131"/>
    </row>
    <row r="45" spans="1:64" ht="67.5">
      <c r="A45" s="130"/>
      <c r="B45" s="69"/>
      <c r="C45" s="72"/>
      <c r="D45" s="101" t="s">
        <v>103</v>
      </c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U45" s="103"/>
      <c r="AV45" s="103"/>
      <c r="AW45" s="103"/>
      <c r="AX45" s="103"/>
      <c r="AY45" s="103"/>
      <c r="AZ45" s="103"/>
      <c r="BA45" s="104"/>
      <c r="BB45" s="103"/>
      <c r="BC45" s="103"/>
      <c r="BD45" s="103">
        <v>3000</v>
      </c>
      <c r="BE45" s="103"/>
      <c r="BF45" s="103"/>
      <c r="BG45" s="103"/>
      <c r="BH45" s="103"/>
      <c r="BI45" s="103">
        <v>0</v>
      </c>
      <c r="BJ45" s="103">
        <f t="shared" si="34"/>
        <v>3000</v>
      </c>
      <c r="BK45" s="94"/>
      <c r="BL45" s="131"/>
    </row>
    <row r="46" spans="1:64" ht="33.75">
      <c r="A46" s="130"/>
      <c r="B46" s="69"/>
      <c r="C46" s="72"/>
      <c r="D46" s="101" t="s">
        <v>104</v>
      </c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102"/>
      <c r="R46" s="102"/>
      <c r="S46" s="102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U46" s="103"/>
      <c r="AV46" s="103"/>
      <c r="AW46" s="103"/>
      <c r="AX46" s="103"/>
      <c r="AY46" s="103"/>
      <c r="AZ46" s="103"/>
      <c r="BA46" s="104"/>
      <c r="BB46" s="103"/>
      <c r="BC46" s="103"/>
      <c r="BD46" s="103">
        <v>6000</v>
      </c>
      <c r="BE46" s="103"/>
      <c r="BF46" s="103"/>
      <c r="BG46" s="103"/>
      <c r="BH46" s="103"/>
      <c r="BI46" s="103">
        <v>0</v>
      </c>
      <c r="BJ46" s="103">
        <f t="shared" si="34"/>
        <v>6000</v>
      </c>
      <c r="BK46" s="94"/>
      <c r="BL46" s="131"/>
    </row>
    <row r="47" spans="1:64">
      <c r="A47" s="130"/>
      <c r="B47" s="69"/>
      <c r="C47" s="72">
        <v>226</v>
      </c>
      <c r="D47" s="77" t="s">
        <v>105</v>
      </c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4"/>
      <c r="AJ47" s="94"/>
      <c r="AK47" s="94"/>
      <c r="AL47" s="94"/>
      <c r="AM47" s="94"/>
      <c r="AN47" s="94"/>
      <c r="AO47" s="94"/>
      <c r="AP47" s="94"/>
      <c r="AQ47" s="94"/>
      <c r="AR47" s="94"/>
      <c r="AS47" s="94"/>
      <c r="AT47" s="94"/>
      <c r="AU47" s="94"/>
      <c r="AV47" s="94"/>
      <c r="AW47" s="94"/>
      <c r="AX47" s="94"/>
      <c r="AY47" s="94"/>
      <c r="AZ47" s="94"/>
      <c r="BA47" s="95">
        <v>112</v>
      </c>
      <c r="BB47" s="94"/>
      <c r="BC47" s="94"/>
      <c r="BD47" s="94">
        <f>BD48+BD49</f>
        <v>7925</v>
      </c>
      <c r="BE47" s="94">
        <f t="shared" ref="BE47:BH47" si="60">BE48+BE49</f>
        <v>0</v>
      </c>
      <c r="BF47" s="94">
        <f t="shared" si="60"/>
        <v>0</v>
      </c>
      <c r="BG47" s="94">
        <f t="shared" si="60"/>
        <v>0</v>
      </c>
      <c r="BH47" s="94">
        <f t="shared" si="60"/>
        <v>0</v>
      </c>
      <c r="BI47" s="94">
        <f>BI48+BI49</f>
        <v>0</v>
      </c>
      <c r="BJ47" s="94">
        <f>BD47+BI47</f>
        <v>7925</v>
      </c>
      <c r="BK47" s="94" t="e">
        <f>SUM(#REF!)</f>
        <v>#REF!</v>
      </c>
      <c r="BL47" s="131" t="e">
        <f>SUM(#REF!)</f>
        <v>#REF!</v>
      </c>
    </row>
    <row r="48" spans="1:64">
      <c r="A48" s="130"/>
      <c r="B48" s="69"/>
      <c r="C48" s="72"/>
      <c r="D48" s="101" t="s">
        <v>106</v>
      </c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2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3"/>
      <c r="AT48" s="103"/>
      <c r="AU48" s="103"/>
      <c r="AV48" s="103"/>
      <c r="AW48" s="103"/>
      <c r="AX48" s="103"/>
      <c r="AY48" s="103"/>
      <c r="AZ48" s="103"/>
      <c r="BA48" s="104"/>
      <c r="BB48" s="103"/>
      <c r="BC48" s="103"/>
      <c r="BD48" s="103">
        <v>2000</v>
      </c>
      <c r="BE48" s="103"/>
      <c r="BF48" s="103"/>
      <c r="BG48" s="103"/>
      <c r="BH48" s="103"/>
      <c r="BI48" s="103">
        <v>0</v>
      </c>
      <c r="BJ48" s="103">
        <f t="shared" si="34"/>
        <v>2000</v>
      </c>
      <c r="BK48" s="94"/>
      <c r="BL48" s="131"/>
    </row>
    <row r="49" spans="1:97" ht="22.5">
      <c r="A49" s="130"/>
      <c r="B49" s="69"/>
      <c r="C49" s="72"/>
      <c r="D49" s="101" t="s">
        <v>56</v>
      </c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03"/>
      <c r="AV49" s="103"/>
      <c r="AW49" s="103"/>
      <c r="AX49" s="103"/>
      <c r="AY49" s="103"/>
      <c r="AZ49" s="103"/>
      <c r="BA49" s="104"/>
      <c r="BB49" s="103"/>
      <c r="BC49" s="103"/>
      <c r="BD49" s="103">
        <v>5925</v>
      </c>
      <c r="BE49" s="103"/>
      <c r="BF49" s="103"/>
      <c r="BG49" s="103"/>
      <c r="BH49" s="103"/>
      <c r="BI49" s="103">
        <v>0</v>
      </c>
      <c r="BJ49" s="103">
        <f t="shared" si="34"/>
        <v>5925</v>
      </c>
      <c r="BK49" s="94"/>
      <c r="BL49" s="131"/>
    </row>
    <row r="50" spans="1:97">
      <c r="A50" s="130"/>
      <c r="B50" s="69"/>
      <c r="C50" s="72">
        <v>226</v>
      </c>
      <c r="D50" s="77" t="s">
        <v>105</v>
      </c>
      <c r="E50" s="93" t="e">
        <f>SUM(#REF!)</f>
        <v>#REF!</v>
      </c>
      <c r="F50" s="93"/>
      <c r="G50" s="93" t="e">
        <f t="shared" si="36"/>
        <v>#REF!</v>
      </c>
      <c r="H50" s="93"/>
      <c r="I50" s="93" t="e">
        <f t="shared" si="37"/>
        <v>#REF!</v>
      </c>
      <c r="J50" s="93" t="e">
        <f>SUM(#REF!)</f>
        <v>#REF!</v>
      </c>
      <c r="K50" s="93"/>
      <c r="L50" s="93"/>
      <c r="M50" s="93" t="e">
        <f t="shared" si="38"/>
        <v>#REF!</v>
      </c>
      <c r="N50" s="93"/>
      <c r="O50" s="93" t="e">
        <f t="shared" si="39"/>
        <v>#REF!</v>
      </c>
      <c r="P50" s="93"/>
      <c r="Q50" s="93" t="e">
        <f t="shared" si="40"/>
        <v>#REF!</v>
      </c>
      <c r="R50" s="93"/>
      <c r="S50" s="93" t="e">
        <f t="shared" si="41"/>
        <v>#REF!</v>
      </c>
      <c r="T50" s="93"/>
      <c r="U50" s="93" t="e">
        <f t="shared" si="42"/>
        <v>#REF!</v>
      </c>
      <c r="V50" s="93"/>
      <c r="W50" s="93" t="e">
        <f t="shared" si="43"/>
        <v>#REF!</v>
      </c>
      <c r="X50" s="93" t="e">
        <f>#REF!</f>
        <v>#REF!</v>
      </c>
      <c r="Y50" s="93" t="e">
        <f>#REF!+#REF!</f>
        <v>#REF!</v>
      </c>
      <c r="Z50" s="93"/>
      <c r="AA50" s="93" t="e">
        <f t="shared" si="44"/>
        <v>#REF!</v>
      </c>
      <c r="AB50" s="93"/>
      <c r="AC50" s="93" t="e">
        <f t="shared" si="45"/>
        <v>#REF!</v>
      </c>
      <c r="AD50" s="93"/>
      <c r="AE50" s="93" t="e">
        <f t="shared" si="46"/>
        <v>#REF!</v>
      </c>
      <c r="AF50" s="93"/>
      <c r="AG50" s="93" t="e">
        <f t="shared" si="47"/>
        <v>#REF!</v>
      </c>
      <c r="AH50" s="93"/>
      <c r="AI50" s="94" t="e">
        <f t="shared" si="48"/>
        <v>#REF!</v>
      </c>
      <c r="AJ50" s="94"/>
      <c r="AK50" s="94" t="e">
        <f t="shared" si="49"/>
        <v>#REF!</v>
      </c>
      <c r="AL50" s="94"/>
      <c r="AM50" s="94" t="e">
        <f t="shared" si="50"/>
        <v>#REF!</v>
      </c>
      <c r="AN50" s="94"/>
      <c r="AO50" s="94" t="e">
        <f t="shared" si="51"/>
        <v>#REF!</v>
      </c>
      <c r="AP50" s="94"/>
      <c r="AQ50" s="94" t="e">
        <f t="shared" si="52"/>
        <v>#REF!</v>
      </c>
      <c r="AR50" s="94"/>
      <c r="AS50" s="94" t="e">
        <f t="shared" si="53"/>
        <v>#REF!</v>
      </c>
      <c r="AT50" s="94"/>
      <c r="AU50" s="94" t="e">
        <f t="shared" si="54"/>
        <v>#REF!</v>
      </c>
      <c r="AV50" s="94"/>
      <c r="AW50" s="94" t="e">
        <f t="shared" si="55"/>
        <v>#REF!</v>
      </c>
      <c r="AX50" s="94" t="e">
        <f>#REF!+#REF!</f>
        <v>#REF!</v>
      </c>
      <c r="AY50" s="94" t="e">
        <f t="shared" si="56"/>
        <v>#REF!</v>
      </c>
      <c r="AZ50" s="94"/>
      <c r="BA50" s="95">
        <v>244</v>
      </c>
      <c r="BB50" s="94" t="e">
        <f>#REF!+#REF!</f>
        <v>#REF!</v>
      </c>
      <c r="BC50" s="94" t="e">
        <f>#REF!</f>
        <v>#REF!</v>
      </c>
      <c r="BD50" s="94">
        <f>BD51+BD53+BD52</f>
        <v>60303</v>
      </c>
      <c r="BE50" s="94">
        <f t="shared" ref="BE50:BI50" si="61">BE51+BE53+BE52</f>
        <v>0</v>
      </c>
      <c r="BF50" s="94">
        <f t="shared" si="61"/>
        <v>0</v>
      </c>
      <c r="BG50" s="94">
        <f t="shared" si="61"/>
        <v>0</v>
      </c>
      <c r="BH50" s="94">
        <f t="shared" si="61"/>
        <v>0</v>
      </c>
      <c r="BI50" s="94">
        <f t="shared" si="61"/>
        <v>0</v>
      </c>
      <c r="BJ50" s="94">
        <f>BD50+BI50</f>
        <v>60303</v>
      </c>
      <c r="BK50" s="94" t="e">
        <f>#REF!+#REF!</f>
        <v>#REF!</v>
      </c>
      <c r="BL50" s="131" t="e">
        <f>#REF!+#REF!</f>
        <v>#REF!</v>
      </c>
    </row>
    <row r="51" spans="1:97">
      <c r="A51" s="130"/>
      <c r="B51" s="69"/>
      <c r="C51" s="72"/>
      <c r="D51" s="101" t="s">
        <v>57</v>
      </c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102"/>
      <c r="T51" s="102"/>
      <c r="U51" s="102"/>
      <c r="V51" s="102"/>
      <c r="W51" s="102"/>
      <c r="X51" s="102"/>
      <c r="Y51" s="102"/>
      <c r="Z51" s="102"/>
      <c r="AA51" s="102"/>
      <c r="AB51" s="102"/>
      <c r="AC51" s="102"/>
      <c r="AD51" s="102"/>
      <c r="AE51" s="102"/>
      <c r="AF51" s="102"/>
      <c r="AG51" s="102"/>
      <c r="AH51" s="102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  <c r="AY51" s="103"/>
      <c r="AZ51" s="103"/>
      <c r="BA51" s="104"/>
      <c r="BB51" s="103"/>
      <c r="BC51" s="103"/>
      <c r="BD51" s="103">
        <v>48243</v>
      </c>
      <c r="BE51" s="103"/>
      <c r="BF51" s="103"/>
      <c r="BG51" s="103"/>
      <c r="BH51" s="138"/>
      <c r="BI51" s="103">
        <v>0</v>
      </c>
      <c r="BJ51" s="103">
        <f t="shared" si="34"/>
        <v>48243</v>
      </c>
      <c r="BK51" s="94"/>
      <c r="BL51" s="131"/>
    </row>
    <row r="52" spans="1:97">
      <c r="A52" s="130"/>
      <c r="B52" s="69"/>
      <c r="C52" s="72"/>
      <c r="D52" s="101" t="s">
        <v>64</v>
      </c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2"/>
      <c r="AC52" s="102"/>
      <c r="AD52" s="102"/>
      <c r="AE52" s="102"/>
      <c r="AF52" s="102"/>
      <c r="AG52" s="102"/>
      <c r="AH52" s="102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  <c r="AY52" s="103"/>
      <c r="AZ52" s="103"/>
      <c r="BA52" s="104"/>
      <c r="BB52" s="103"/>
      <c r="BC52" s="103"/>
      <c r="BD52" s="103">
        <v>9960</v>
      </c>
      <c r="BE52" s="103"/>
      <c r="BF52" s="103"/>
      <c r="BG52" s="103"/>
      <c r="BH52" s="138"/>
      <c r="BI52" s="103">
        <v>0</v>
      </c>
      <c r="BJ52" s="103">
        <f t="shared" si="34"/>
        <v>9960</v>
      </c>
      <c r="BK52" s="94"/>
      <c r="BL52" s="131"/>
    </row>
    <row r="53" spans="1:97" ht="33.75">
      <c r="A53" s="130"/>
      <c r="B53" s="69"/>
      <c r="C53" s="72"/>
      <c r="D53" s="101" t="s">
        <v>107</v>
      </c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  <c r="T53" s="102"/>
      <c r="U53" s="102"/>
      <c r="V53" s="102"/>
      <c r="W53" s="102"/>
      <c r="X53" s="102"/>
      <c r="Y53" s="102"/>
      <c r="Z53" s="102"/>
      <c r="AA53" s="102"/>
      <c r="AB53" s="102"/>
      <c r="AC53" s="102"/>
      <c r="AD53" s="102"/>
      <c r="AE53" s="102"/>
      <c r="AF53" s="102"/>
      <c r="AG53" s="102"/>
      <c r="AH53" s="102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  <c r="AY53" s="103"/>
      <c r="AZ53" s="103"/>
      <c r="BA53" s="104"/>
      <c r="BB53" s="103"/>
      <c r="BC53" s="103"/>
      <c r="BD53" s="103">
        <v>2100</v>
      </c>
      <c r="BE53" s="103"/>
      <c r="BF53" s="103"/>
      <c r="BG53" s="103"/>
      <c r="BH53" s="138"/>
      <c r="BI53" s="103">
        <v>0</v>
      </c>
      <c r="BJ53" s="103">
        <f t="shared" si="34"/>
        <v>2100</v>
      </c>
      <c r="BK53" s="94"/>
      <c r="BL53" s="131"/>
    </row>
    <row r="54" spans="1:97">
      <c r="A54" s="130"/>
      <c r="B54" s="69"/>
      <c r="C54" s="72">
        <v>227</v>
      </c>
      <c r="D54" s="77" t="s">
        <v>108</v>
      </c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3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94"/>
      <c r="BA54" s="95">
        <v>244</v>
      </c>
      <c r="BB54" s="94"/>
      <c r="BC54" s="94"/>
      <c r="BD54" s="94">
        <f>BD55</f>
        <v>5000</v>
      </c>
      <c r="BE54" s="94">
        <f t="shared" ref="BE54:BI54" si="62">BE55</f>
        <v>0</v>
      </c>
      <c r="BF54" s="94">
        <f t="shared" si="62"/>
        <v>0</v>
      </c>
      <c r="BG54" s="94">
        <f t="shared" si="62"/>
        <v>0</v>
      </c>
      <c r="BH54" s="94">
        <f t="shared" si="62"/>
        <v>0</v>
      </c>
      <c r="BI54" s="94">
        <f t="shared" si="62"/>
        <v>0</v>
      </c>
      <c r="BJ54" s="94">
        <f t="shared" si="34"/>
        <v>5000</v>
      </c>
      <c r="BK54" s="93">
        <v>20000</v>
      </c>
      <c r="BL54" s="131">
        <v>20000</v>
      </c>
    </row>
    <row r="55" spans="1:97" ht="33.75">
      <c r="A55" s="130"/>
      <c r="B55" s="69"/>
      <c r="C55" s="72"/>
      <c r="D55" s="101" t="s">
        <v>109</v>
      </c>
      <c r="E55" s="102"/>
      <c r="F55" s="102"/>
      <c r="G55" s="102"/>
      <c r="H55" s="102"/>
      <c r="I55" s="102"/>
      <c r="J55" s="102"/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  <c r="AE55" s="102"/>
      <c r="AF55" s="102"/>
      <c r="AG55" s="102"/>
      <c r="AH55" s="102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  <c r="AY55" s="103"/>
      <c r="AZ55" s="103"/>
      <c r="BA55" s="104"/>
      <c r="BB55" s="103"/>
      <c r="BC55" s="103"/>
      <c r="BD55" s="103">
        <v>5000</v>
      </c>
      <c r="BE55" s="102"/>
      <c r="BF55" s="102"/>
      <c r="BG55" s="102"/>
      <c r="BH55" s="139"/>
      <c r="BI55" s="103">
        <v>0</v>
      </c>
      <c r="BJ55" s="103">
        <f t="shared" si="34"/>
        <v>5000</v>
      </c>
      <c r="BK55" s="93"/>
      <c r="BL55" s="131"/>
    </row>
    <row r="56" spans="1:97" s="73" customFormat="1" ht="10.5">
      <c r="A56" s="130"/>
      <c r="B56" s="69"/>
      <c r="C56" s="72">
        <v>341</v>
      </c>
      <c r="D56" s="77" t="s">
        <v>110</v>
      </c>
      <c r="E56" s="93">
        <v>7366</v>
      </c>
      <c r="F56" s="93"/>
      <c r="G56" s="93">
        <f>E56+F56</f>
        <v>7366</v>
      </c>
      <c r="H56" s="93"/>
      <c r="I56" s="93">
        <f>G56+H56</f>
        <v>7366</v>
      </c>
      <c r="J56" s="93">
        <f>E56*1.05</f>
        <v>7734.3</v>
      </c>
      <c r="K56" s="93"/>
      <c r="L56" s="93"/>
      <c r="M56" s="93">
        <f>I56+L56</f>
        <v>7366</v>
      </c>
      <c r="N56" s="93"/>
      <c r="O56" s="93">
        <f t="shared" ref="O56" si="63">M56+N56</f>
        <v>7366</v>
      </c>
      <c r="P56" s="93"/>
      <c r="Q56" s="93">
        <f>O56+P56</f>
        <v>7366</v>
      </c>
      <c r="R56" s="93"/>
      <c r="S56" s="93">
        <f>Q56+R56</f>
        <v>7366</v>
      </c>
      <c r="T56" s="93"/>
      <c r="U56" s="93">
        <f>S56+T56</f>
        <v>7366</v>
      </c>
      <c r="V56" s="93"/>
      <c r="W56" s="93">
        <f>U56+V56</f>
        <v>7366</v>
      </c>
      <c r="X56" s="93"/>
      <c r="Y56" s="93">
        <v>3333</v>
      </c>
      <c r="Z56" s="93"/>
      <c r="AA56" s="93">
        <f>Y56+Z56</f>
        <v>3333</v>
      </c>
      <c r="AB56" s="93"/>
      <c r="AC56" s="93">
        <f>AA56+AB56</f>
        <v>3333</v>
      </c>
      <c r="AD56" s="93"/>
      <c r="AE56" s="93">
        <f>AC56+AD56</f>
        <v>3333</v>
      </c>
      <c r="AF56" s="93"/>
      <c r="AG56" s="93">
        <f>AE56+AF56</f>
        <v>3333</v>
      </c>
      <c r="AH56" s="93"/>
      <c r="AI56" s="94">
        <f>AG56+AH56</f>
        <v>3333</v>
      </c>
      <c r="AJ56" s="94"/>
      <c r="AK56" s="94">
        <f>AI56+AJ56</f>
        <v>3333</v>
      </c>
      <c r="AL56" s="94"/>
      <c r="AM56" s="94">
        <f>AK56+AL56</f>
        <v>3333</v>
      </c>
      <c r="AN56" s="94"/>
      <c r="AO56" s="94">
        <f>AM56+AN56</f>
        <v>3333</v>
      </c>
      <c r="AP56" s="94"/>
      <c r="AQ56" s="94">
        <f>AO56+AP56</f>
        <v>3333</v>
      </c>
      <c r="AR56" s="94"/>
      <c r="AS56" s="94">
        <f>AQ56+AR56</f>
        <v>3333</v>
      </c>
      <c r="AT56" s="94"/>
      <c r="AU56" s="94">
        <f>AS56+AT56</f>
        <v>3333</v>
      </c>
      <c r="AV56" s="94"/>
      <c r="AW56" s="94">
        <f>AU56+AV56</f>
        <v>3333</v>
      </c>
      <c r="AX56" s="94">
        <v>3225</v>
      </c>
      <c r="AY56" s="94">
        <f>AW56+AX56</f>
        <v>6558</v>
      </c>
      <c r="AZ56" s="94"/>
      <c r="BA56" s="95">
        <v>244</v>
      </c>
      <c r="BB56" s="94">
        <v>3333</v>
      </c>
      <c r="BC56" s="94"/>
      <c r="BD56" s="94">
        <v>3333</v>
      </c>
      <c r="BE56" s="94">
        <v>3333</v>
      </c>
      <c r="BF56" s="94">
        <v>3333</v>
      </c>
      <c r="BG56" s="94">
        <v>3333</v>
      </c>
      <c r="BH56" s="94">
        <v>3333</v>
      </c>
      <c r="BI56" s="94">
        <v>0</v>
      </c>
      <c r="BJ56" s="94">
        <f t="shared" si="34"/>
        <v>3333</v>
      </c>
      <c r="BK56" s="94">
        <v>3333</v>
      </c>
      <c r="BL56" s="131">
        <v>3333</v>
      </c>
    </row>
    <row r="57" spans="1:97" s="73" customFormat="1" ht="10.5">
      <c r="A57" s="130"/>
      <c r="B57" s="69"/>
      <c r="C57" s="72">
        <v>343</v>
      </c>
      <c r="D57" s="77" t="s">
        <v>55</v>
      </c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94"/>
      <c r="AJ57" s="94"/>
      <c r="AK57" s="94"/>
      <c r="AL57" s="94"/>
      <c r="AM57" s="94"/>
      <c r="AN57" s="94"/>
      <c r="AO57" s="94"/>
      <c r="AP57" s="94"/>
      <c r="AQ57" s="94"/>
      <c r="AR57" s="94"/>
      <c r="AS57" s="94"/>
      <c r="AT57" s="94"/>
      <c r="AU57" s="94"/>
      <c r="AV57" s="94"/>
      <c r="AW57" s="94"/>
      <c r="AX57" s="94"/>
      <c r="AY57" s="94"/>
      <c r="AZ57" s="94"/>
      <c r="BA57" s="95">
        <v>244</v>
      </c>
      <c r="BB57" s="94"/>
      <c r="BC57" s="94"/>
      <c r="BD57" s="94">
        <f>BD58</f>
        <v>73000</v>
      </c>
      <c r="BE57" s="94">
        <f t="shared" ref="BE57:BI57" si="64">BE58</f>
        <v>0</v>
      </c>
      <c r="BF57" s="94">
        <f t="shared" si="64"/>
        <v>0</v>
      </c>
      <c r="BG57" s="94">
        <f t="shared" si="64"/>
        <v>0</v>
      </c>
      <c r="BH57" s="94">
        <f t="shared" si="64"/>
        <v>0</v>
      </c>
      <c r="BI57" s="94">
        <f t="shared" si="64"/>
        <v>0</v>
      </c>
      <c r="BJ57" s="94">
        <f>BD57+BI57</f>
        <v>73000</v>
      </c>
      <c r="BK57" s="94"/>
      <c r="BL57" s="131"/>
    </row>
    <row r="58" spans="1:97" s="73" customFormat="1" ht="22.5">
      <c r="A58" s="130"/>
      <c r="B58" s="69"/>
      <c r="C58" s="72"/>
      <c r="D58" s="101" t="s">
        <v>58</v>
      </c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94"/>
      <c r="AJ58" s="94"/>
      <c r="AK58" s="94"/>
      <c r="AL58" s="94"/>
      <c r="AM58" s="94"/>
      <c r="AN58" s="94"/>
      <c r="AO58" s="94"/>
      <c r="AP58" s="94"/>
      <c r="AQ58" s="94"/>
      <c r="AR58" s="94"/>
      <c r="AS58" s="94"/>
      <c r="AT58" s="94"/>
      <c r="AU58" s="94"/>
      <c r="AV58" s="94"/>
      <c r="AW58" s="94"/>
      <c r="AX58" s="94"/>
      <c r="AY58" s="94"/>
      <c r="AZ58" s="94"/>
      <c r="BA58" s="95"/>
      <c r="BB58" s="94"/>
      <c r="BC58" s="94"/>
      <c r="BD58" s="136">
        <v>73000</v>
      </c>
      <c r="BE58" s="136"/>
      <c r="BF58" s="136"/>
      <c r="BG58" s="136"/>
      <c r="BH58" s="136"/>
      <c r="BI58" s="136">
        <v>0</v>
      </c>
      <c r="BJ58" s="103">
        <f t="shared" si="34"/>
        <v>73000</v>
      </c>
      <c r="BK58" s="94"/>
      <c r="BL58" s="131"/>
    </row>
    <row r="59" spans="1:97" ht="21">
      <c r="A59" s="130"/>
      <c r="B59" s="69"/>
      <c r="C59" s="72">
        <v>346</v>
      </c>
      <c r="D59" s="77" t="s">
        <v>3</v>
      </c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94"/>
      <c r="AJ59" s="94"/>
      <c r="AK59" s="94"/>
      <c r="AL59" s="94"/>
      <c r="AM59" s="94"/>
      <c r="AN59" s="94"/>
      <c r="AO59" s="94"/>
      <c r="AP59" s="94"/>
      <c r="AQ59" s="94"/>
      <c r="AR59" s="94"/>
      <c r="AS59" s="94"/>
      <c r="AT59" s="94"/>
      <c r="AU59" s="94"/>
      <c r="AV59" s="94"/>
      <c r="AW59" s="94"/>
      <c r="AX59" s="94"/>
      <c r="AY59" s="94"/>
      <c r="AZ59" s="94"/>
      <c r="BA59" s="95">
        <v>244</v>
      </c>
      <c r="BB59" s="94"/>
      <c r="BC59" s="94"/>
      <c r="BD59" s="109">
        <f>BD60+BD61+BD63+BD62</f>
        <v>31464</v>
      </c>
      <c r="BE59" s="109">
        <f t="shared" ref="BE59:BH59" si="65">BE60+BE61+BE63+BE62</f>
        <v>0</v>
      </c>
      <c r="BF59" s="109">
        <f t="shared" si="65"/>
        <v>0</v>
      </c>
      <c r="BG59" s="109">
        <f t="shared" si="65"/>
        <v>0</v>
      </c>
      <c r="BH59" s="109">
        <f t="shared" si="65"/>
        <v>0</v>
      </c>
      <c r="BI59" s="109">
        <f>BI60+BI61+BI63+BI62</f>
        <v>0</v>
      </c>
      <c r="BJ59" s="94">
        <f>BD59+BI59</f>
        <v>31464</v>
      </c>
      <c r="BK59" s="93" t="e">
        <f>#REF!+#REF!</f>
        <v>#REF!</v>
      </c>
      <c r="BL59" s="131" t="e">
        <f>#REF!+#REF!</f>
        <v>#REF!</v>
      </c>
    </row>
    <row r="60" spans="1:97">
      <c r="A60" s="133"/>
      <c r="B60" s="133"/>
      <c r="C60" s="140"/>
      <c r="D60" s="101" t="s">
        <v>111</v>
      </c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2"/>
      <c r="W60" s="102"/>
      <c r="X60" s="102"/>
      <c r="Y60" s="102"/>
      <c r="Z60" s="102"/>
      <c r="AA60" s="102"/>
      <c r="AB60" s="102"/>
      <c r="AC60" s="102"/>
      <c r="AD60" s="102"/>
      <c r="AE60" s="102"/>
      <c r="AF60" s="102"/>
      <c r="AG60" s="102"/>
      <c r="AH60" s="102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  <c r="AY60" s="103"/>
      <c r="AZ60" s="103"/>
      <c r="BA60" s="104"/>
      <c r="BB60" s="103"/>
      <c r="BC60" s="103"/>
      <c r="BD60" s="103">
        <v>4464</v>
      </c>
      <c r="BE60" s="103"/>
      <c r="BF60" s="103"/>
      <c r="BG60" s="103"/>
      <c r="BH60" s="103"/>
      <c r="BI60" s="103">
        <v>0</v>
      </c>
      <c r="BJ60" s="103">
        <f t="shared" si="34"/>
        <v>4464</v>
      </c>
      <c r="BK60" s="120"/>
      <c r="BL60" s="141"/>
    </row>
    <row r="61" spans="1:97">
      <c r="A61" s="133"/>
      <c r="B61" s="133"/>
      <c r="C61" s="140"/>
      <c r="D61" s="101" t="s">
        <v>112</v>
      </c>
      <c r="E61" s="102"/>
      <c r="F61" s="102"/>
      <c r="G61" s="102"/>
      <c r="H61" s="102"/>
      <c r="I61" s="102"/>
      <c r="J61" s="102"/>
      <c r="K61" s="102"/>
      <c r="L61" s="102"/>
      <c r="M61" s="102"/>
      <c r="N61" s="102"/>
      <c r="O61" s="102"/>
      <c r="P61" s="102"/>
      <c r="Q61" s="102"/>
      <c r="R61" s="102"/>
      <c r="S61" s="102"/>
      <c r="T61" s="102"/>
      <c r="U61" s="102"/>
      <c r="V61" s="102"/>
      <c r="W61" s="102"/>
      <c r="X61" s="102"/>
      <c r="Y61" s="102"/>
      <c r="Z61" s="102"/>
      <c r="AA61" s="102"/>
      <c r="AB61" s="102"/>
      <c r="AC61" s="102"/>
      <c r="AD61" s="102"/>
      <c r="AE61" s="102"/>
      <c r="AF61" s="102"/>
      <c r="AG61" s="102"/>
      <c r="AH61" s="102"/>
      <c r="AI61" s="103"/>
      <c r="AJ61" s="103"/>
      <c r="AK61" s="103"/>
      <c r="AL61" s="103"/>
      <c r="AM61" s="103"/>
      <c r="AN61" s="103"/>
      <c r="AO61" s="103"/>
      <c r="AP61" s="103"/>
      <c r="AQ61" s="103"/>
      <c r="AR61" s="103"/>
      <c r="AS61" s="103"/>
      <c r="AT61" s="103"/>
      <c r="AU61" s="103"/>
      <c r="AV61" s="103"/>
      <c r="AW61" s="103"/>
      <c r="AX61" s="103"/>
      <c r="AY61" s="103"/>
      <c r="AZ61" s="103"/>
      <c r="BA61" s="104"/>
      <c r="BB61" s="103"/>
      <c r="BC61" s="103"/>
      <c r="BD61" s="103">
        <v>3000</v>
      </c>
      <c r="BE61" s="103"/>
      <c r="BF61" s="103"/>
      <c r="BG61" s="103"/>
      <c r="BH61" s="103"/>
      <c r="BI61" s="103">
        <v>0</v>
      </c>
      <c r="BJ61" s="103">
        <f t="shared" si="34"/>
        <v>3000</v>
      </c>
      <c r="BK61" s="120"/>
      <c r="BL61" s="141"/>
    </row>
    <row r="62" spans="1:97" ht="45">
      <c r="A62" s="133"/>
      <c r="B62" s="133"/>
      <c r="C62" s="140"/>
      <c r="D62" s="101" t="s">
        <v>113</v>
      </c>
      <c r="E62" s="102"/>
      <c r="F62" s="102"/>
      <c r="G62" s="102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2"/>
      <c r="Z62" s="102"/>
      <c r="AA62" s="102"/>
      <c r="AB62" s="102"/>
      <c r="AC62" s="102"/>
      <c r="AD62" s="102"/>
      <c r="AE62" s="102"/>
      <c r="AF62" s="102"/>
      <c r="AG62" s="102"/>
      <c r="AH62" s="102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  <c r="AY62" s="103"/>
      <c r="AZ62" s="103"/>
      <c r="BA62" s="104"/>
      <c r="BB62" s="103"/>
      <c r="BC62" s="103"/>
      <c r="BD62" s="103">
        <v>20000</v>
      </c>
      <c r="BE62" s="103"/>
      <c r="BF62" s="103"/>
      <c r="BG62" s="103"/>
      <c r="BH62" s="103"/>
      <c r="BI62" s="103">
        <v>0</v>
      </c>
      <c r="BJ62" s="103">
        <f t="shared" si="34"/>
        <v>20000</v>
      </c>
      <c r="BK62" s="120"/>
      <c r="BL62" s="141"/>
    </row>
    <row r="63" spans="1:97" ht="34.5" thickBot="1">
      <c r="A63" s="133"/>
      <c r="B63" s="133"/>
      <c r="C63" s="140"/>
      <c r="D63" s="101" t="s">
        <v>114</v>
      </c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2"/>
      <c r="Y63" s="102"/>
      <c r="Z63" s="102"/>
      <c r="AA63" s="102"/>
      <c r="AB63" s="102"/>
      <c r="AC63" s="102"/>
      <c r="AD63" s="102"/>
      <c r="AE63" s="102"/>
      <c r="AF63" s="102"/>
      <c r="AG63" s="102"/>
      <c r="AH63" s="102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  <c r="AS63" s="103"/>
      <c r="AT63" s="103"/>
      <c r="AU63" s="103"/>
      <c r="AV63" s="103"/>
      <c r="AW63" s="103"/>
      <c r="AX63" s="103"/>
      <c r="AY63" s="103"/>
      <c r="AZ63" s="103"/>
      <c r="BA63" s="104"/>
      <c r="BB63" s="103"/>
      <c r="BC63" s="103"/>
      <c r="BD63" s="103">
        <v>4000</v>
      </c>
      <c r="BE63" s="103"/>
      <c r="BF63" s="103"/>
      <c r="BG63" s="103"/>
      <c r="BH63" s="103"/>
      <c r="BI63" s="103">
        <v>0</v>
      </c>
      <c r="BJ63" s="103">
        <f t="shared" si="34"/>
        <v>4000</v>
      </c>
      <c r="BK63" s="120"/>
      <c r="BL63" s="141"/>
    </row>
    <row r="64" spans="1:97" s="145" customFormat="1">
      <c r="A64" s="318" t="s">
        <v>88</v>
      </c>
      <c r="B64" s="319"/>
      <c r="C64" s="319"/>
      <c r="D64" s="320"/>
      <c r="E64" s="115" t="e">
        <f>#REF!+E50+E39+E35+E31+#REF!+E25</f>
        <v>#REF!</v>
      </c>
      <c r="F64" s="115">
        <f>SUM(F25:F59)</f>
        <v>-592600</v>
      </c>
      <c r="G64" s="115" t="e">
        <f>E64+F64</f>
        <v>#REF!</v>
      </c>
      <c r="H64" s="115">
        <f>H31+H25</f>
        <v>1038143</v>
      </c>
      <c r="I64" s="115" t="e">
        <f>#REF!+I50+I39+I35+I31+#REF!+I25</f>
        <v>#REF!</v>
      </c>
      <c r="J64" s="115" t="e">
        <f>#REF!+J50+J39+J35+J31+#REF!+J25</f>
        <v>#REF!</v>
      </c>
      <c r="K64" s="115"/>
      <c r="L64" s="115"/>
      <c r="M64" s="115" t="e">
        <f>I64+L64</f>
        <v>#REF!</v>
      </c>
      <c r="N64" s="115"/>
      <c r="O64" s="115" t="e">
        <f t="shared" ref="O64:O65" si="66">M64+N64</f>
        <v>#REF!</v>
      </c>
      <c r="P64" s="115" t="e">
        <f>#REF!</f>
        <v>#REF!</v>
      </c>
      <c r="Q64" s="115" t="e">
        <f>O64+P64</f>
        <v>#REF!</v>
      </c>
      <c r="R64" s="115"/>
      <c r="S64" s="115" t="e">
        <f>Q64+R64</f>
        <v>#REF!</v>
      </c>
      <c r="T64" s="115">
        <f>T25+T31</f>
        <v>92900</v>
      </c>
      <c r="U64" s="115" t="e">
        <f>S64+T64</f>
        <v>#REF!</v>
      </c>
      <c r="V64" s="115" t="e">
        <f>V39</f>
        <v>#REF!</v>
      </c>
      <c r="W64" s="115" t="e">
        <f>U64+V64</f>
        <v>#REF!</v>
      </c>
      <c r="X64" s="115" t="e">
        <f>#REF!+X35+X50</f>
        <v>#REF!</v>
      </c>
      <c r="Y64" s="115" t="e">
        <f>Y25+#REF!+Y31+#REF!+Y35+Y39+Y50+#REF!+#REF!</f>
        <v>#REF!</v>
      </c>
      <c r="Z64" s="115"/>
      <c r="AA64" s="115" t="e">
        <f>Y64+Z64</f>
        <v>#REF!</v>
      </c>
      <c r="AB64" s="115"/>
      <c r="AC64" s="115" t="e">
        <f>AA64+AB64</f>
        <v>#REF!</v>
      </c>
      <c r="AD64" s="115">
        <f>AD25+AD31</f>
        <v>-911308.71</v>
      </c>
      <c r="AE64" s="115" t="e">
        <f>AC64+AD64</f>
        <v>#REF!</v>
      </c>
      <c r="AF64" s="115"/>
      <c r="AG64" s="115" t="e">
        <f>AE64+AF64</f>
        <v>#REF!</v>
      </c>
      <c r="AH64" s="115" t="e">
        <f>#REF!</f>
        <v>#REF!</v>
      </c>
      <c r="AI64" s="116" t="e">
        <f>AG64+AH64</f>
        <v>#REF!</v>
      </c>
      <c r="AJ64" s="116" t="e">
        <f>AJ35+#REF!</f>
        <v>#REF!</v>
      </c>
      <c r="AK64" s="116" t="e">
        <f>AI64+AJ64</f>
        <v>#REF!</v>
      </c>
      <c r="AL64" s="116"/>
      <c r="AM64" s="116" t="e">
        <f>AK64+AL64</f>
        <v>#REF!</v>
      </c>
      <c r="AN64" s="116" t="e">
        <f>AN25+AN31+AN35+#REF!</f>
        <v>#REF!</v>
      </c>
      <c r="AO64" s="116" t="e">
        <f>AM64+AN64</f>
        <v>#REF!</v>
      </c>
      <c r="AP64" s="116" t="e">
        <f>AP35+#REF!</f>
        <v>#REF!</v>
      </c>
      <c r="AQ64" s="116" t="e">
        <f>AO64+AP64</f>
        <v>#REF!</v>
      </c>
      <c r="AR64" s="116" t="e">
        <f>AR35+#REF!</f>
        <v>#REF!</v>
      </c>
      <c r="AS64" s="116" t="e">
        <f>AQ64+AR64</f>
        <v>#REF!</v>
      </c>
      <c r="AT64" s="116"/>
      <c r="AU64" s="116" t="e">
        <f>AS64+AT64</f>
        <v>#REF!</v>
      </c>
      <c r="AV64" s="116"/>
      <c r="AW64" s="116" t="e">
        <f>AU64+AV64</f>
        <v>#REF!</v>
      </c>
      <c r="AX64" s="116" t="e">
        <f>#REF!+AX50+#REF!</f>
        <v>#REF!</v>
      </c>
      <c r="AY64" s="116" t="e">
        <f>AW64+AX64</f>
        <v>#REF!</v>
      </c>
      <c r="AZ64" s="116" t="e">
        <f>#REF!</f>
        <v>#REF!</v>
      </c>
      <c r="BA64" s="117"/>
      <c r="BB64" s="116" t="e">
        <f>BB25+#REF!+BB31+#REF!+BB35+BB39+BB50+#REF!</f>
        <v>#REF!</v>
      </c>
      <c r="BC64" s="116" t="e">
        <f>BC25+#REF!+BC31+#REF!+BC50</f>
        <v>#REF!</v>
      </c>
      <c r="BD64" s="142">
        <f t="shared" ref="BD64:BI64" si="67">BD25+BD28+BD31+BD34+BD35+BD39+BD47+BD50+BD54+BD56+BD57+BD59</f>
        <v>3515704.39</v>
      </c>
      <c r="BE64" s="142">
        <f t="shared" si="67"/>
        <v>3333</v>
      </c>
      <c r="BF64" s="142">
        <f t="shared" si="67"/>
        <v>3333</v>
      </c>
      <c r="BG64" s="142">
        <f t="shared" si="67"/>
        <v>3333</v>
      </c>
      <c r="BH64" s="142">
        <f t="shared" si="67"/>
        <v>3333</v>
      </c>
      <c r="BI64" s="142">
        <f t="shared" si="67"/>
        <v>0</v>
      </c>
      <c r="BJ64" s="142">
        <f>BD64+BI64</f>
        <v>3515704.39</v>
      </c>
      <c r="BK64" s="143" t="e">
        <f>BK25+BK28+BK31+BK35+BK39+#REF!+BK54+BK56+BK59</f>
        <v>#REF!</v>
      </c>
      <c r="BL64" s="144" t="e">
        <f>BL25+BL28+BL31+BL35+BL39+#REF!+BL54+BL56+BL59</f>
        <v>#REF!</v>
      </c>
      <c r="BM64" s="71"/>
      <c r="BN64" s="71"/>
      <c r="BO64" s="71"/>
      <c r="BP64" s="71"/>
      <c r="BQ64" s="71"/>
      <c r="BR64" s="71"/>
      <c r="BS64" s="71"/>
      <c r="BT64" s="71"/>
      <c r="BU64" s="71"/>
      <c r="BV64" s="71"/>
      <c r="BW64" s="71"/>
      <c r="BX64" s="71"/>
      <c r="BY64" s="71"/>
      <c r="BZ64" s="71"/>
      <c r="CA64" s="71"/>
      <c r="CB64" s="71"/>
      <c r="CC64" s="71"/>
      <c r="CD64" s="71"/>
      <c r="CE64" s="71"/>
      <c r="CF64" s="71"/>
      <c r="CG64" s="71"/>
      <c r="CH64" s="71"/>
      <c r="CI64" s="71"/>
      <c r="CJ64" s="71"/>
      <c r="CK64" s="71"/>
      <c r="CL64" s="71"/>
      <c r="CM64" s="71"/>
      <c r="CN64" s="71"/>
      <c r="CO64" s="71"/>
      <c r="CP64" s="71"/>
      <c r="CQ64" s="71"/>
      <c r="CR64" s="71"/>
      <c r="CS64" s="71"/>
    </row>
    <row r="65" spans="1:97">
      <c r="A65" s="130" t="s">
        <v>115</v>
      </c>
      <c r="B65" s="69" t="s">
        <v>79</v>
      </c>
      <c r="C65" s="72">
        <v>211</v>
      </c>
      <c r="D65" s="77" t="s">
        <v>80</v>
      </c>
      <c r="E65" s="93">
        <v>5179867.3600000003</v>
      </c>
      <c r="F65" s="93">
        <v>-455145.93</v>
      </c>
      <c r="G65" s="93">
        <f>E65+F65</f>
        <v>4724721.4300000006</v>
      </c>
      <c r="H65" s="93">
        <v>797356.45</v>
      </c>
      <c r="I65" s="93">
        <f>G65+H65</f>
        <v>5522077.8800000008</v>
      </c>
      <c r="J65" s="93">
        <f>E65*1.037</f>
        <v>5371522.4523200002</v>
      </c>
      <c r="K65" s="93">
        <v>-472004.61</v>
      </c>
      <c r="L65" s="93"/>
      <c r="M65" s="93">
        <f>I65+L65</f>
        <v>5522077.8800000008</v>
      </c>
      <c r="N65" s="93"/>
      <c r="O65" s="93">
        <f t="shared" si="66"/>
        <v>5522077.8800000008</v>
      </c>
      <c r="P65" s="93"/>
      <c r="Q65" s="93">
        <f>O65+P65</f>
        <v>5522077.8800000008</v>
      </c>
      <c r="R65" s="93"/>
      <c r="S65" s="93">
        <f>Q65+R65</f>
        <v>5522077.8800000008</v>
      </c>
      <c r="T65" s="93">
        <v>71352</v>
      </c>
      <c r="U65" s="93">
        <f>S65+T65</f>
        <v>5593429.8800000008</v>
      </c>
      <c r="V65" s="93"/>
      <c r="W65" s="93">
        <f>U65+V65</f>
        <v>5593429.8800000008</v>
      </c>
      <c r="X65" s="93"/>
      <c r="Y65" s="93">
        <v>6357591.4199999999</v>
      </c>
      <c r="Z65" s="93"/>
      <c r="AA65" s="93">
        <f>Y65+Z65</f>
        <v>6357591.4199999999</v>
      </c>
      <c r="AB65" s="93"/>
      <c r="AC65" s="93">
        <f>AA65+AB65</f>
        <v>6357591.4199999999</v>
      </c>
      <c r="AD65" s="93">
        <v>-699929.9</v>
      </c>
      <c r="AE65" s="93">
        <f>AC65+AD65</f>
        <v>5657661.5199999996</v>
      </c>
      <c r="AF65" s="93"/>
      <c r="AG65" s="93">
        <f>AE65+AF65</f>
        <v>5657661.5199999996</v>
      </c>
      <c r="AH65" s="93"/>
      <c r="AI65" s="94">
        <f>AG65+AH65</f>
        <v>5657661.5199999996</v>
      </c>
      <c r="AJ65" s="94"/>
      <c r="AK65" s="94">
        <f>AI65+AJ65</f>
        <v>5657661.5199999996</v>
      </c>
      <c r="AL65" s="94"/>
      <c r="AM65" s="94">
        <f>AK65+AL65</f>
        <v>5657661.5199999996</v>
      </c>
      <c r="AN65" s="94">
        <v>20206.38</v>
      </c>
      <c r="AO65" s="94">
        <f>AM65+AN65</f>
        <v>5677867.8999999994</v>
      </c>
      <c r="AP65" s="94"/>
      <c r="AQ65" s="94">
        <f>AO65+AP65</f>
        <v>5677867.8999999994</v>
      </c>
      <c r="AR65" s="94"/>
      <c r="AS65" s="94">
        <f>AQ65+AR65</f>
        <v>5677867.8999999994</v>
      </c>
      <c r="AT65" s="94"/>
      <c r="AU65" s="94">
        <f>AS65+AT65</f>
        <v>5677867.8999999994</v>
      </c>
      <c r="AV65" s="94"/>
      <c r="AW65" s="94">
        <f>AU65+AV65</f>
        <v>5677867.8999999994</v>
      </c>
      <c r="AX65" s="94"/>
      <c r="AY65" s="94">
        <f>AW65+AX65</f>
        <v>5677867.8999999994</v>
      </c>
      <c r="AZ65" s="94"/>
      <c r="BA65" s="95">
        <v>111</v>
      </c>
      <c r="BB65" s="94"/>
      <c r="BC65" s="94"/>
      <c r="BD65" s="78">
        <v>407932.11</v>
      </c>
      <c r="BE65" s="96">
        <v>415932.11</v>
      </c>
      <c r="BF65" s="96">
        <v>415932.11</v>
      </c>
      <c r="BG65" s="96">
        <v>415932.11</v>
      </c>
      <c r="BH65" s="96">
        <v>415932.11</v>
      </c>
      <c r="BI65" s="96">
        <v>0</v>
      </c>
      <c r="BJ65" s="96">
        <f>BD65+BI65</f>
        <v>407932.11</v>
      </c>
      <c r="BK65" s="94">
        <v>389145.35</v>
      </c>
      <c r="BL65" s="131">
        <v>389145.35</v>
      </c>
    </row>
    <row r="66" spans="1:97">
      <c r="A66" s="77"/>
      <c r="B66" s="77"/>
      <c r="C66" s="72">
        <v>213</v>
      </c>
      <c r="D66" s="77" t="s">
        <v>84</v>
      </c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3"/>
      <c r="Z66" s="93"/>
      <c r="AA66" s="93"/>
      <c r="AB66" s="93"/>
      <c r="AC66" s="93"/>
      <c r="AD66" s="93"/>
      <c r="AE66" s="93"/>
      <c r="AF66" s="93"/>
      <c r="AG66" s="93"/>
      <c r="AH66" s="93"/>
      <c r="AI66" s="94"/>
      <c r="AJ66" s="94"/>
      <c r="AK66" s="94"/>
      <c r="AL66" s="94"/>
      <c r="AM66" s="94"/>
      <c r="AN66" s="94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5">
        <v>119</v>
      </c>
      <c r="BB66" s="94"/>
      <c r="BC66" s="94"/>
      <c r="BD66" s="94">
        <v>125611.5</v>
      </c>
      <c r="BE66" s="94">
        <f t="shared" ref="BE66:BH66" si="68">BE65*30.2%</f>
        <v>125611.49721999999</v>
      </c>
      <c r="BF66" s="94">
        <f t="shared" si="68"/>
        <v>125611.49721999999</v>
      </c>
      <c r="BG66" s="94">
        <f t="shared" si="68"/>
        <v>125611.49721999999</v>
      </c>
      <c r="BH66" s="94">
        <f t="shared" si="68"/>
        <v>125611.49721999999</v>
      </c>
      <c r="BI66" s="94">
        <v>0</v>
      </c>
      <c r="BJ66" s="96">
        <f t="shared" ref="BJ66:BJ67" si="69">BD66+BI66</f>
        <v>125611.5</v>
      </c>
      <c r="BK66" s="109">
        <f t="shared" ref="BK66:BL66" si="70">BK65*30.2%</f>
        <v>117521.89569999999</v>
      </c>
      <c r="BL66" s="146">
        <f t="shared" si="70"/>
        <v>117521.89569999999</v>
      </c>
    </row>
    <row r="67" spans="1:97" ht="21.75" thickBot="1">
      <c r="A67" s="77"/>
      <c r="B67" s="77"/>
      <c r="C67" s="72">
        <v>266</v>
      </c>
      <c r="D67" s="77" t="s">
        <v>87</v>
      </c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3"/>
      <c r="Z67" s="93"/>
      <c r="AA67" s="93"/>
      <c r="AB67" s="93"/>
      <c r="AC67" s="93"/>
      <c r="AD67" s="93"/>
      <c r="AE67" s="93"/>
      <c r="AF67" s="93"/>
      <c r="AG67" s="93"/>
      <c r="AH67" s="93"/>
      <c r="AI67" s="94"/>
      <c r="AJ67" s="94"/>
      <c r="AK67" s="94"/>
      <c r="AL67" s="94"/>
      <c r="AM67" s="94"/>
      <c r="AN67" s="94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5">
        <v>111</v>
      </c>
      <c r="BB67" s="94"/>
      <c r="BC67" s="94"/>
      <c r="BD67" s="94">
        <v>8000</v>
      </c>
      <c r="BE67" s="94"/>
      <c r="BF67" s="94"/>
      <c r="BG67" s="94"/>
      <c r="BH67" s="94"/>
      <c r="BI67" s="94">
        <v>0</v>
      </c>
      <c r="BJ67" s="96">
        <f t="shared" si="69"/>
        <v>8000</v>
      </c>
      <c r="BK67" s="105"/>
      <c r="BL67" s="121"/>
    </row>
    <row r="68" spans="1:97" s="145" customFormat="1" ht="12" thickBot="1">
      <c r="A68" s="147" t="s">
        <v>88</v>
      </c>
      <c r="B68" s="148"/>
      <c r="C68" s="148"/>
      <c r="D68" s="148"/>
      <c r="E68" s="148"/>
      <c r="F68" s="148"/>
      <c r="G68" s="148"/>
      <c r="H68" s="148"/>
      <c r="I68" s="148"/>
      <c r="J68" s="148"/>
      <c r="K68" s="148"/>
      <c r="L68" s="148"/>
      <c r="M68" s="148"/>
      <c r="N68" s="148"/>
      <c r="O68" s="148"/>
      <c r="P68" s="148"/>
      <c r="Q68" s="148"/>
      <c r="R68" s="148"/>
      <c r="S68" s="148"/>
      <c r="T68" s="148"/>
      <c r="U68" s="148"/>
      <c r="V68" s="148"/>
      <c r="W68" s="148"/>
      <c r="X68" s="148"/>
      <c r="Y68" s="148"/>
      <c r="Z68" s="148"/>
      <c r="AA68" s="148"/>
      <c r="AB68" s="148"/>
      <c r="AC68" s="148"/>
      <c r="AD68" s="148"/>
      <c r="AE68" s="148"/>
      <c r="AF68" s="148"/>
      <c r="AG68" s="148"/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9"/>
      <c r="BB68" s="150"/>
      <c r="BC68" s="150"/>
      <c r="BD68" s="150">
        <f>BD65+BD66+BD67</f>
        <v>541543.61</v>
      </c>
      <c r="BE68" s="150">
        <f t="shared" ref="BE68:BI68" si="71">BE65+BE66+BE67</f>
        <v>541543.60722000001</v>
      </c>
      <c r="BF68" s="150">
        <f t="shared" si="71"/>
        <v>541543.60722000001</v>
      </c>
      <c r="BG68" s="150">
        <f t="shared" si="71"/>
        <v>541543.60722000001</v>
      </c>
      <c r="BH68" s="150">
        <f t="shared" si="71"/>
        <v>541543.60722000001</v>
      </c>
      <c r="BI68" s="150">
        <f t="shared" si="71"/>
        <v>0</v>
      </c>
      <c r="BJ68" s="150">
        <f>BD68+BI68</f>
        <v>541543.61</v>
      </c>
      <c r="BK68" s="151">
        <f>BK65+BK66</f>
        <v>506667.24569999997</v>
      </c>
      <c r="BL68" s="152">
        <f>SUM(BL65:BL66)</f>
        <v>506667.24569999997</v>
      </c>
      <c r="BM68" s="71"/>
      <c r="BN68" s="71"/>
      <c r="BO68" s="71"/>
      <c r="BP68" s="71"/>
      <c r="BQ68" s="71"/>
      <c r="BR68" s="71"/>
      <c r="BS68" s="71"/>
      <c r="BT68" s="71"/>
      <c r="BU68" s="71"/>
      <c r="BV68" s="71"/>
      <c r="BW68" s="71"/>
      <c r="BX68" s="71"/>
      <c r="BY68" s="71"/>
      <c r="BZ68" s="71"/>
      <c r="CA68" s="71"/>
      <c r="CB68" s="71"/>
      <c r="CC68" s="71"/>
      <c r="CD68" s="71"/>
      <c r="CE68" s="71"/>
      <c r="CF68" s="71"/>
      <c r="CG68" s="71"/>
      <c r="CH68" s="71"/>
      <c r="CI68" s="71"/>
      <c r="CJ68" s="71"/>
      <c r="CK68" s="71"/>
      <c r="CL68" s="71"/>
      <c r="CM68" s="71"/>
      <c r="CN68" s="71"/>
      <c r="CO68" s="71"/>
      <c r="CP68" s="71"/>
      <c r="CQ68" s="71"/>
      <c r="CR68" s="71"/>
      <c r="CS68" s="71"/>
    </row>
    <row r="69" spans="1:97">
      <c r="A69" s="130" t="s">
        <v>116</v>
      </c>
      <c r="B69" s="69" t="s">
        <v>79</v>
      </c>
      <c r="C69" s="72">
        <v>211</v>
      </c>
      <c r="D69" s="77" t="s">
        <v>80</v>
      </c>
      <c r="E69" s="93">
        <v>5179867.3600000003</v>
      </c>
      <c r="F69" s="93">
        <v>-455145.93</v>
      </c>
      <c r="G69" s="93">
        <f>E69+F69</f>
        <v>4724721.4300000006</v>
      </c>
      <c r="H69" s="93">
        <v>797356.45</v>
      </c>
      <c r="I69" s="93">
        <f>G69+H69</f>
        <v>5522077.8800000008</v>
      </c>
      <c r="J69" s="93">
        <f>E69*1.037</f>
        <v>5371522.4523200002</v>
      </c>
      <c r="K69" s="93">
        <v>-472004.61</v>
      </c>
      <c r="L69" s="93"/>
      <c r="M69" s="93">
        <f>I69+L69</f>
        <v>5522077.8800000008</v>
      </c>
      <c r="N69" s="93"/>
      <c r="O69" s="93">
        <f t="shared" ref="O69" si="72">M69+N69</f>
        <v>5522077.8800000008</v>
      </c>
      <c r="P69" s="93"/>
      <c r="Q69" s="93">
        <f>O69+P69</f>
        <v>5522077.8800000008</v>
      </c>
      <c r="R69" s="93"/>
      <c r="S69" s="93">
        <f>Q69+R69</f>
        <v>5522077.8800000008</v>
      </c>
      <c r="T69" s="93">
        <v>71352</v>
      </c>
      <c r="U69" s="93">
        <f>S69+T69</f>
        <v>5593429.8800000008</v>
      </c>
      <c r="V69" s="93"/>
      <c r="W69" s="93">
        <f>U69+V69</f>
        <v>5593429.8800000008</v>
      </c>
      <c r="X69" s="93"/>
      <c r="Y69" s="93">
        <v>6357591.4199999999</v>
      </c>
      <c r="Z69" s="93"/>
      <c r="AA69" s="93">
        <f>Y69+Z69</f>
        <v>6357591.4199999999</v>
      </c>
      <c r="AB69" s="93"/>
      <c r="AC69" s="93">
        <f>AA69+AB69</f>
        <v>6357591.4199999999</v>
      </c>
      <c r="AD69" s="93">
        <v>-699929.9</v>
      </c>
      <c r="AE69" s="93">
        <f>AC69+AD69</f>
        <v>5657661.5199999996</v>
      </c>
      <c r="AF69" s="93"/>
      <c r="AG69" s="93">
        <f>AE69+AF69</f>
        <v>5657661.5199999996</v>
      </c>
      <c r="AH69" s="93"/>
      <c r="AI69" s="94">
        <f>AG69+AH69</f>
        <v>5657661.5199999996</v>
      </c>
      <c r="AJ69" s="94"/>
      <c r="AK69" s="94">
        <f>AI69+AJ69</f>
        <v>5657661.5199999996</v>
      </c>
      <c r="AL69" s="94"/>
      <c r="AM69" s="94">
        <f>AK69+AL69</f>
        <v>5657661.5199999996</v>
      </c>
      <c r="AN69" s="94">
        <v>20206.38</v>
      </c>
      <c r="AO69" s="94">
        <f>AM69+AN69</f>
        <v>5677867.8999999994</v>
      </c>
      <c r="AP69" s="94"/>
      <c r="AQ69" s="94">
        <f>AO69+AP69</f>
        <v>5677867.8999999994</v>
      </c>
      <c r="AR69" s="94"/>
      <c r="AS69" s="94">
        <f>AQ69+AR69</f>
        <v>5677867.8999999994</v>
      </c>
      <c r="AT69" s="94"/>
      <c r="AU69" s="94">
        <f>AS69+AT69</f>
        <v>5677867.8999999994</v>
      </c>
      <c r="AV69" s="94"/>
      <c r="AW69" s="94">
        <f>AU69+AV69</f>
        <v>5677867.8999999994</v>
      </c>
      <c r="AX69" s="94"/>
      <c r="AY69" s="94">
        <f>AW69+AX69</f>
        <v>5677867.8999999994</v>
      </c>
      <c r="AZ69" s="94"/>
      <c r="BA69" s="95">
        <v>111</v>
      </c>
      <c r="BB69" s="94"/>
      <c r="BC69" s="94"/>
      <c r="BD69" s="94">
        <v>5894127.8300000001</v>
      </c>
      <c r="BE69" s="94">
        <v>5557220.0099999998</v>
      </c>
      <c r="BF69" s="94">
        <v>5557220.0099999998</v>
      </c>
      <c r="BG69" s="94">
        <v>5557220.0099999998</v>
      </c>
      <c r="BH69" s="94">
        <v>5557220.0099999998</v>
      </c>
      <c r="BI69" s="94">
        <v>0</v>
      </c>
      <c r="BJ69" s="94">
        <f>BD69+BI69</f>
        <v>5894127.8300000001</v>
      </c>
      <c r="BK69" s="94">
        <v>4743917.75</v>
      </c>
      <c r="BL69" s="131">
        <v>4743917.75</v>
      </c>
    </row>
    <row r="70" spans="1:97">
      <c r="A70" s="69"/>
      <c r="B70" s="69"/>
      <c r="C70" s="72">
        <v>213</v>
      </c>
      <c r="D70" s="77" t="s">
        <v>84</v>
      </c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3"/>
      <c r="Z70" s="93"/>
      <c r="AA70" s="93"/>
      <c r="AB70" s="93"/>
      <c r="AC70" s="93"/>
      <c r="AD70" s="93"/>
      <c r="AE70" s="93"/>
      <c r="AF70" s="93"/>
      <c r="AG70" s="93"/>
      <c r="AH70" s="93"/>
      <c r="AI70" s="94"/>
      <c r="AJ70" s="94"/>
      <c r="AK70" s="94"/>
      <c r="AL70" s="94"/>
      <c r="AM70" s="94"/>
      <c r="AN70" s="94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5">
        <v>119</v>
      </c>
      <c r="BB70" s="94"/>
      <c r="BC70" s="94"/>
      <c r="BD70" s="94">
        <v>1787576.6</v>
      </c>
      <c r="BE70" s="94">
        <v>1678280.44</v>
      </c>
      <c r="BF70" s="94">
        <v>1678280.44</v>
      </c>
      <c r="BG70" s="94">
        <v>1678280.44</v>
      </c>
      <c r="BH70" s="94">
        <v>1678280.44</v>
      </c>
      <c r="BI70" s="94">
        <v>0</v>
      </c>
      <c r="BJ70" s="94">
        <f t="shared" ref="BJ70:BJ71" si="73">BD70+BI70</f>
        <v>1787576.6</v>
      </c>
      <c r="BK70" s="109"/>
      <c r="BL70" s="146"/>
    </row>
    <row r="71" spans="1:97" ht="21.75" thickBot="1">
      <c r="A71" s="69"/>
      <c r="B71" s="69"/>
      <c r="C71" s="72">
        <v>266</v>
      </c>
      <c r="D71" s="77" t="s">
        <v>87</v>
      </c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3"/>
      <c r="X71" s="93"/>
      <c r="Y71" s="93"/>
      <c r="Z71" s="93"/>
      <c r="AA71" s="93"/>
      <c r="AB71" s="93"/>
      <c r="AC71" s="93"/>
      <c r="AD71" s="93"/>
      <c r="AE71" s="93"/>
      <c r="AF71" s="93"/>
      <c r="AG71" s="93"/>
      <c r="AH71" s="93"/>
      <c r="AI71" s="94"/>
      <c r="AJ71" s="94"/>
      <c r="AK71" s="94"/>
      <c r="AL71" s="94"/>
      <c r="AM71" s="94"/>
      <c r="AN71" s="94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5">
        <v>111</v>
      </c>
      <c r="BB71" s="94"/>
      <c r="BC71" s="94"/>
      <c r="BD71" s="94">
        <v>25000</v>
      </c>
      <c r="BE71" s="94"/>
      <c r="BF71" s="94"/>
      <c r="BG71" s="94"/>
      <c r="BH71" s="94"/>
      <c r="BI71" s="94">
        <v>0</v>
      </c>
      <c r="BJ71" s="94">
        <f t="shared" si="73"/>
        <v>25000</v>
      </c>
      <c r="BK71" s="105"/>
      <c r="BL71" s="121"/>
    </row>
    <row r="72" spans="1:97" s="145" customFormat="1" ht="12" thickBot="1">
      <c r="A72" s="147" t="s">
        <v>88</v>
      </c>
      <c r="B72" s="148"/>
      <c r="C72" s="148"/>
      <c r="D72" s="148"/>
      <c r="E72" s="148"/>
      <c r="F72" s="148"/>
      <c r="G72" s="148"/>
      <c r="H72" s="148"/>
      <c r="I72" s="148"/>
      <c r="J72" s="148"/>
      <c r="K72" s="148"/>
      <c r="L72" s="148"/>
      <c r="M72" s="148"/>
      <c r="N72" s="148"/>
      <c r="O72" s="148"/>
      <c r="P72" s="148"/>
      <c r="Q72" s="148"/>
      <c r="R72" s="148"/>
      <c r="S72" s="148"/>
      <c r="T72" s="148"/>
      <c r="U72" s="148"/>
      <c r="V72" s="148"/>
      <c r="W72" s="148"/>
      <c r="X72" s="148"/>
      <c r="Y72" s="148"/>
      <c r="Z72" s="148"/>
      <c r="AA72" s="148"/>
      <c r="AB72" s="148"/>
      <c r="AC72" s="148"/>
      <c r="AD72" s="148"/>
      <c r="AE72" s="148"/>
      <c r="AF72" s="148"/>
      <c r="AG72" s="148"/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9"/>
      <c r="BB72" s="150"/>
      <c r="BC72" s="150"/>
      <c r="BD72" s="150">
        <f>BD69+BD70+BD71</f>
        <v>7706704.4299999997</v>
      </c>
      <c r="BE72" s="150">
        <f t="shared" ref="BE72:BI72" si="74">BE69+BE70+BE71</f>
        <v>7235500.4499999993</v>
      </c>
      <c r="BF72" s="150">
        <f t="shared" si="74"/>
        <v>7235500.4499999993</v>
      </c>
      <c r="BG72" s="150">
        <f t="shared" si="74"/>
        <v>7235500.4499999993</v>
      </c>
      <c r="BH72" s="150">
        <f t="shared" si="74"/>
        <v>7235500.4499999993</v>
      </c>
      <c r="BI72" s="150">
        <f t="shared" si="74"/>
        <v>0</v>
      </c>
      <c r="BJ72" s="150">
        <f>BD72+BI72</f>
        <v>7706704.4299999997</v>
      </c>
      <c r="BK72" s="151">
        <f t="shared" ref="BK72:BL72" si="75">SUM(BK68:BK70)</f>
        <v>5250584.9956999999</v>
      </c>
      <c r="BL72" s="152">
        <f t="shared" si="75"/>
        <v>5250584.9956999999</v>
      </c>
      <c r="BM72" s="71"/>
      <c r="BN72" s="71"/>
      <c r="BO72" s="71"/>
      <c r="BP72" s="71"/>
      <c r="BQ72" s="71"/>
      <c r="BR72" s="71"/>
      <c r="BS72" s="71"/>
      <c r="BT72" s="71"/>
      <c r="BU72" s="71"/>
      <c r="BV72" s="71"/>
      <c r="BW72" s="71"/>
      <c r="BX72" s="71"/>
      <c r="BY72" s="71"/>
      <c r="BZ72" s="71"/>
      <c r="CA72" s="71"/>
      <c r="CB72" s="71"/>
      <c r="CC72" s="71"/>
      <c r="CD72" s="71"/>
      <c r="CE72" s="71"/>
      <c r="CF72" s="71"/>
      <c r="CG72" s="71"/>
      <c r="CH72" s="71"/>
      <c r="CI72" s="71"/>
      <c r="CJ72" s="71"/>
      <c r="CK72" s="71"/>
      <c r="CL72" s="71"/>
      <c r="CM72" s="71"/>
      <c r="CN72" s="71"/>
      <c r="CO72" s="71"/>
      <c r="CP72" s="71"/>
      <c r="CQ72" s="71"/>
      <c r="CR72" s="71"/>
      <c r="CS72" s="71"/>
    </row>
    <row r="73" spans="1:97">
      <c r="A73" s="153" t="s">
        <v>117</v>
      </c>
      <c r="B73" s="154"/>
      <c r="C73" s="155">
        <v>226</v>
      </c>
      <c r="D73" s="156" t="s">
        <v>105</v>
      </c>
      <c r="E73" s="157" t="e">
        <f>SUM(#REF!)</f>
        <v>#REF!</v>
      </c>
      <c r="F73" s="157"/>
      <c r="G73" s="157" t="e">
        <f>E73+F73</f>
        <v>#REF!</v>
      </c>
      <c r="H73" s="157"/>
      <c r="I73" s="157" t="e">
        <f>G73+H73</f>
        <v>#REF!</v>
      </c>
      <c r="J73" s="157" t="e">
        <f>SUM(#REF!)</f>
        <v>#REF!</v>
      </c>
      <c r="K73" s="157"/>
      <c r="L73" s="157"/>
      <c r="M73" s="157" t="e">
        <f>I73+L73</f>
        <v>#REF!</v>
      </c>
      <c r="N73" s="157"/>
      <c r="O73" s="157" t="e">
        <f>M73+N73</f>
        <v>#REF!</v>
      </c>
      <c r="P73" s="157"/>
      <c r="Q73" s="157" t="e">
        <f>O73+P73</f>
        <v>#REF!</v>
      </c>
      <c r="R73" s="157"/>
      <c r="S73" s="157" t="e">
        <f>Q73+R73</f>
        <v>#REF!</v>
      </c>
      <c r="T73" s="157" t="e">
        <f>#REF!+#REF!+#REF!+#REF!+#REF!</f>
        <v>#REF!</v>
      </c>
      <c r="U73" s="157" t="e">
        <f>S73+T73</f>
        <v>#REF!</v>
      </c>
      <c r="V73" s="157"/>
      <c r="W73" s="157" t="e">
        <f>U73+V73</f>
        <v>#REF!</v>
      </c>
      <c r="X73" s="157" t="e">
        <f>#REF!</f>
        <v>#REF!</v>
      </c>
      <c r="Y73" s="157" t="e">
        <f>SUM(#REF!)</f>
        <v>#REF!</v>
      </c>
      <c r="Z73" s="157"/>
      <c r="AA73" s="157" t="e">
        <f>Y73+Z73</f>
        <v>#REF!</v>
      </c>
      <c r="AB73" s="157" t="e">
        <f>#REF!+#REF!</f>
        <v>#REF!</v>
      </c>
      <c r="AC73" s="157" t="e">
        <f>AA73+AB73</f>
        <v>#REF!</v>
      </c>
      <c r="AD73" s="157"/>
      <c r="AE73" s="157" t="e">
        <f>AC73+AD73</f>
        <v>#REF!</v>
      </c>
      <c r="AF73" s="157"/>
      <c r="AG73" s="157" t="e">
        <f>AE73+AF73</f>
        <v>#REF!</v>
      </c>
      <c r="AH73" s="157"/>
      <c r="AI73" s="158" t="e">
        <f>AG73+AH73</f>
        <v>#REF!</v>
      </c>
      <c r="AJ73" s="158"/>
      <c r="AK73" s="158" t="e">
        <f>AI73+AJ73</f>
        <v>#REF!</v>
      </c>
      <c r="AL73" s="158"/>
      <c r="AM73" s="158" t="e">
        <f>AK73+AL73</f>
        <v>#REF!</v>
      </c>
      <c r="AN73" s="158"/>
      <c r="AO73" s="158" t="e">
        <f>AM73+AN73</f>
        <v>#REF!</v>
      </c>
      <c r="AP73" s="158"/>
      <c r="AQ73" s="158" t="e">
        <f>AO73+AP73</f>
        <v>#REF!</v>
      </c>
      <c r="AR73" s="158"/>
      <c r="AS73" s="158" t="e">
        <f>AQ73+AR73</f>
        <v>#REF!</v>
      </c>
      <c r="AT73" s="158"/>
      <c r="AU73" s="158" t="e">
        <f>AS73+AT73</f>
        <v>#REF!</v>
      </c>
      <c r="AV73" s="158"/>
      <c r="AW73" s="158" t="e">
        <f>AU73+AV73</f>
        <v>#REF!</v>
      </c>
      <c r="AX73" s="158">
        <v>0</v>
      </c>
      <c r="AY73" s="158" t="e">
        <f>AW73+AX73</f>
        <v>#REF!</v>
      </c>
      <c r="AZ73" s="158"/>
      <c r="BA73" s="159">
        <v>244</v>
      </c>
      <c r="BB73" s="158" t="e">
        <f>SUM(#REF!)</f>
        <v>#REF!</v>
      </c>
      <c r="BC73" s="158" t="e">
        <f>#REF!+#REF!+#REF!+#REF!+#REF!+#REF!+#REF!+#REF!+#REF!+#REF!+#REF!+#REF!+#REF!+#REF!+#REF!+#REF!+#REF!+#REF!+#REF!+#REF!+#REF!+#REF!+#REF!+#REF!+#REF!</f>
        <v>#REF!</v>
      </c>
      <c r="BD73" s="158">
        <f>BD74+BD75+BD76+BD77+BD78+BD79+BO74+BD80+BD81+BD82+BD83+BD84+BD85+BD86+BD87+BD88+BD89+BD90+BD91+BD92+BD93+BD94</f>
        <v>475600</v>
      </c>
      <c r="BE73" s="158">
        <f t="shared" ref="BE73:BI73" si="76">BE74+BE75+BE76+BE77+BE78+BE79+BP74+BE80+BE81+BE82+BE83+BE84+BE85+BE86+BE87+BE88+BE89+BE90+BE91+BE92+BE93+BE94</f>
        <v>0</v>
      </c>
      <c r="BF73" s="158">
        <f t="shared" si="76"/>
        <v>0</v>
      </c>
      <c r="BG73" s="158">
        <f t="shared" si="76"/>
        <v>0</v>
      </c>
      <c r="BH73" s="158">
        <f t="shared" si="76"/>
        <v>0</v>
      </c>
      <c r="BI73" s="158">
        <f t="shared" si="76"/>
        <v>-25710</v>
      </c>
      <c r="BJ73" s="158">
        <f>BD73+BI73</f>
        <v>449890</v>
      </c>
      <c r="BK73" s="158" t="e">
        <f>#REF!+#REF!+#REF!+#REF!+#REF!+#REF!+#REF!+#REF!+#REF!+#REF!+#REF!+#REF!+#REF!+#REF!+#REF!+#REF!+#REF!+#REF!</f>
        <v>#REF!</v>
      </c>
      <c r="BL73" s="158" t="e">
        <f>#REF!+#REF!+#REF!+#REF!+#REF!+#REF!+#REF!+#REF!+#REF!+#REF!+#REF!+#REF!+#REF!+#REF!+#REF!+#REF!+#REF!+#REF!</f>
        <v>#REF!</v>
      </c>
    </row>
    <row r="74" spans="1:97" ht="22.5">
      <c r="A74" s="160"/>
      <c r="B74" s="161"/>
      <c r="C74" s="162"/>
      <c r="D74" s="163" t="s">
        <v>118</v>
      </c>
      <c r="E74" s="164"/>
      <c r="F74" s="164"/>
      <c r="G74" s="164"/>
      <c r="H74" s="164"/>
      <c r="I74" s="164"/>
      <c r="J74" s="164"/>
      <c r="K74" s="164"/>
      <c r="L74" s="164"/>
      <c r="M74" s="164"/>
      <c r="N74" s="164"/>
      <c r="O74" s="164"/>
      <c r="P74" s="164"/>
      <c r="Q74" s="164"/>
      <c r="R74" s="164"/>
      <c r="S74" s="164"/>
      <c r="T74" s="164"/>
      <c r="U74" s="164"/>
      <c r="V74" s="164"/>
      <c r="W74" s="164"/>
      <c r="X74" s="164"/>
      <c r="Y74" s="164"/>
      <c r="Z74" s="164"/>
      <c r="AA74" s="164"/>
      <c r="AB74" s="164"/>
      <c r="AC74" s="164"/>
      <c r="AD74" s="164"/>
      <c r="AE74" s="164"/>
      <c r="AF74" s="164"/>
      <c r="AG74" s="164"/>
      <c r="AH74" s="164"/>
      <c r="AI74" s="96"/>
      <c r="AJ74" s="96"/>
      <c r="AK74" s="96"/>
      <c r="AL74" s="96"/>
      <c r="AM74" s="96"/>
      <c r="AN74" s="96"/>
      <c r="AO74" s="96"/>
      <c r="AP74" s="96"/>
      <c r="AQ74" s="96"/>
      <c r="AR74" s="96"/>
      <c r="AS74" s="96"/>
      <c r="AT74" s="96"/>
      <c r="AU74" s="96"/>
      <c r="AV74" s="96"/>
      <c r="AW74" s="96"/>
      <c r="AX74" s="96"/>
      <c r="AY74" s="96"/>
      <c r="AZ74" s="96"/>
      <c r="BA74" s="165"/>
      <c r="BB74" s="96"/>
      <c r="BC74" s="96"/>
      <c r="BD74" s="166">
        <v>400</v>
      </c>
      <c r="BE74" s="166"/>
      <c r="BF74" s="166"/>
      <c r="BG74" s="166"/>
      <c r="BH74" s="166"/>
      <c r="BI74" s="166">
        <v>0</v>
      </c>
      <c r="BJ74" s="166">
        <f>BD74+BI74</f>
        <v>400</v>
      </c>
      <c r="BK74" s="96"/>
      <c r="BL74" s="96"/>
    </row>
    <row r="75" spans="1:97" ht="33.75">
      <c r="A75" s="160"/>
      <c r="B75" s="161"/>
      <c r="C75" s="162"/>
      <c r="D75" s="163" t="s">
        <v>119</v>
      </c>
      <c r="E75" s="164"/>
      <c r="F75" s="164"/>
      <c r="G75" s="164"/>
      <c r="H75" s="164"/>
      <c r="I75" s="164"/>
      <c r="J75" s="164"/>
      <c r="K75" s="164"/>
      <c r="L75" s="164"/>
      <c r="M75" s="164"/>
      <c r="N75" s="164"/>
      <c r="O75" s="164"/>
      <c r="P75" s="164"/>
      <c r="Q75" s="164"/>
      <c r="R75" s="164"/>
      <c r="S75" s="164"/>
      <c r="T75" s="164"/>
      <c r="U75" s="164"/>
      <c r="V75" s="164"/>
      <c r="W75" s="164"/>
      <c r="X75" s="164"/>
      <c r="Y75" s="164"/>
      <c r="Z75" s="164"/>
      <c r="AA75" s="164"/>
      <c r="AB75" s="164"/>
      <c r="AC75" s="164"/>
      <c r="AD75" s="164"/>
      <c r="AE75" s="164"/>
      <c r="AF75" s="164"/>
      <c r="AG75" s="164"/>
      <c r="AH75" s="164"/>
      <c r="AI75" s="96"/>
      <c r="AJ75" s="96"/>
      <c r="AK75" s="96"/>
      <c r="AL75" s="96"/>
      <c r="AM75" s="96"/>
      <c r="AN75" s="96"/>
      <c r="AO75" s="96"/>
      <c r="AP75" s="96"/>
      <c r="AQ75" s="96"/>
      <c r="AR75" s="96"/>
      <c r="AS75" s="96"/>
      <c r="AT75" s="96"/>
      <c r="AU75" s="96"/>
      <c r="AV75" s="96"/>
      <c r="AW75" s="96"/>
      <c r="AX75" s="96"/>
      <c r="AY75" s="96"/>
      <c r="AZ75" s="96"/>
      <c r="BA75" s="165"/>
      <c r="BB75" s="96"/>
      <c r="BC75" s="96"/>
      <c r="BD75" s="166">
        <v>19200</v>
      </c>
      <c r="BE75" s="166"/>
      <c r="BF75" s="166"/>
      <c r="BG75" s="166"/>
      <c r="BH75" s="166"/>
      <c r="BI75" s="166">
        <v>0</v>
      </c>
      <c r="BJ75" s="166">
        <f t="shared" ref="BJ75:BJ94" si="77">BD75+BI75</f>
        <v>19200</v>
      </c>
      <c r="BK75" s="96"/>
      <c r="BL75" s="96"/>
    </row>
    <row r="76" spans="1:97" ht="22.5">
      <c r="A76" s="160"/>
      <c r="B76" s="161"/>
      <c r="C76" s="162"/>
      <c r="D76" s="163" t="s">
        <v>120</v>
      </c>
      <c r="E76" s="164"/>
      <c r="F76" s="164"/>
      <c r="G76" s="164"/>
      <c r="H76" s="164"/>
      <c r="I76" s="164"/>
      <c r="J76" s="164"/>
      <c r="K76" s="164"/>
      <c r="L76" s="164"/>
      <c r="M76" s="164"/>
      <c r="N76" s="164"/>
      <c r="O76" s="164"/>
      <c r="P76" s="164"/>
      <c r="Q76" s="164"/>
      <c r="R76" s="164"/>
      <c r="S76" s="164"/>
      <c r="T76" s="164"/>
      <c r="U76" s="164"/>
      <c r="V76" s="164"/>
      <c r="W76" s="164"/>
      <c r="X76" s="164"/>
      <c r="Y76" s="164"/>
      <c r="Z76" s="164"/>
      <c r="AA76" s="164"/>
      <c r="AB76" s="164"/>
      <c r="AC76" s="164"/>
      <c r="AD76" s="164"/>
      <c r="AE76" s="164"/>
      <c r="AF76" s="164"/>
      <c r="AG76" s="164"/>
      <c r="AH76" s="164"/>
      <c r="AI76" s="96"/>
      <c r="AJ76" s="96"/>
      <c r="AK76" s="96"/>
      <c r="AL76" s="96"/>
      <c r="AM76" s="96"/>
      <c r="AN76" s="96"/>
      <c r="AO76" s="96"/>
      <c r="AP76" s="96"/>
      <c r="AQ76" s="96"/>
      <c r="AR76" s="96"/>
      <c r="AS76" s="96"/>
      <c r="AT76" s="96"/>
      <c r="AU76" s="96"/>
      <c r="AV76" s="96"/>
      <c r="AW76" s="96"/>
      <c r="AX76" s="96"/>
      <c r="AY76" s="96"/>
      <c r="AZ76" s="96"/>
      <c r="BA76" s="165"/>
      <c r="BB76" s="96"/>
      <c r="BC76" s="96"/>
      <c r="BD76" s="166">
        <v>27900</v>
      </c>
      <c r="BE76" s="166"/>
      <c r="BF76" s="166"/>
      <c r="BG76" s="166"/>
      <c r="BH76" s="166"/>
      <c r="BI76" s="166">
        <v>0</v>
      </c>
      <c r="BJ76" s="166">
        <f t="shared" si="77"/>
        <v>27900</v>
      </c>
      <c r="BK76" s="96"/>
      <c r="BL76" s="96"/>
    </row>
    <row r="77" spans="1:97" ht="22.5">
      <c r="A77" s="160"/>
      <c r="B77" s="161"/>
      <c r="C77" s="162"/>
      <c r="D77" s="163" t="s">
        <v>121</v>
      </c>
      <c r="E77" s="164"/>
      <c r="F77" s="164"/>
      <c r="G77" s="164"/>
      <c r="H77" s="164"/>
      <c r="I77" s="164"/>
      <c r="J77" s="164"/>
      <c r="K77" s="164"/>
      <c r="L77" s="164"/>
      <c r="M77" s="164"/>
      <c r="N77" s="164"/>
      <c r="O77" s="164"/>
      <c r="P77" s="164"/>
      <c r="Q77" s="164"/>
      <c r="R77" s="164"/>
      <c r="S77" s="164"/>
      <c r="T77" s="164"/>
      <c r="U77" s="164"/>
      <c r="V77" s="164"/>
      <c r="W77" s="164"/>
      <c r="X77" s="164"/>
      <c r="Y77" s="164"/>
      <c r="Z77" s="164"/>
      <c r="AA77" s="164"/>
      <c r="AB77" s="164"/>
      <c r="AC77" s="164"/>
      <c r="AD77" s="164"/>
      <c r="AE77" s="164"/>
      <c r="AF77" s="164"/>
      <c r="AG77" s="164"/>
      <c r="AH77" s="164"/>
      <c r="AI77" s="96"/>
      <c r="AJ77" s="96"/>
      <c r="AK77" s="96"/>
      <c r="AL77" s="96"/>
      <c r="AM77" s="96"/>
      <c r="AN77" s="96"/>
      <c r="AO77" s="96"/>
      <c r="AP77" s="96"/>
      <c r="AQ77" s="96"/>
      <c r="AR77" s="96"/>
      <c r="AS77" s="96"/>
      <c r="AT77" s="96"/>
      <c r="AU77" s="96"/>
      <c r="AV77" s="96"/>
      <c r="AW77" s="96"/>
      <c r="AX77" s="96"/>
      <c r="AY77" s="96"/>
      <c r="AZ77" s="96"/>
      <c r="BA77" s="165"/>
      <c r="BB77" s="96"/>
      <c r="BC77" s="96"/>
      <c r="BD77" s="166">
        <v>12750</v>
      </c>
      <c r="BE77" s="166"/>
      <c r="BF77" s="166"/>
      <c r="BG77" s="166"/>
      <c r="BH77" s="166"/>
      <c r="BI77" s="166">
        <v>0</v>
      </c>
      <c r="BJ77" s="166">
        <f t="shared" si="77"/>
        <v>12750</v>
      </c>
      <c r="BK77" s="96"/>
      <c r="BL77" s="96"/>
    </row>
    <row r="78" spans="1:97" ht="22.5">
      <c r="A78" s="160"/>
      <c r="B78" s="161"/>
      <c r="C78" s="162"/>
      <c r="D78" s="163" t="s">
        <v>122</v>
      </c>
      <c r="E78" s="164"/>
      <c r="F78" s="164"/>
      <c r="G78" s="164"/>
      <c r="H78" s="164"/>
      <c r="I78" s="164"/>
      <c r="J78" s="164"/>
      <c r="K78" s="164"/>
      <c r="L78" s="164"/>
      <c r="M78" s="164"/>
      <c r="N78" s="164"/>
      <c r="O78" s="164"/>
      <c r="P78" s="164"/>
      <c r="Q78" s="164"/>
      <c r="R78" s="164"/>
      <c r="S78" s="164"/>
      <c r="T78" s="164"/>
      <c r="U78" s="164"/>
      <c r="V78" s="164"/>
      <c r="W78" s="164"/>
      <c r="X78" s="164"/>
      <c r="Y78" s="164"/>
      <c r="Z78" s="164"/>
      <c r="AA78" s="164"/>
      <c r="AB78" s="164"/>
      <c r="AC78" s="164"/>
      <c r="AD78" s="164"/>
      <c r="AE78" s="164"/>
      <c r="AF78" s="164"/>
      <c r="AG78" s="164"/>
      <c r="AH78" s="164"/>
      <c r="AI78" s="96"/>
      <c r="AJ78" s="96"/>
      <c r="AK78" s="96"/>
      <c r="AL78" s="96"/>
      <c r="AM78" s="96"/>
      <c r="AN78" s="96"/>
      <c r="AO78" s="96"/>
      <c r="AP78" s="96"/>
      <c r="AQ78" s="96"/>
      <c r="AR78" s="96"/>
      <c r="AS78" s="96"/>
      <c r="AT78" s="96"/>
      <c r="AU78" s="96"/>
      <c r="AV78" s="96"/>
      <c r="AW78" s="96"/>
      <c r="AX78" s="96"/>
      <c r="AY78" s="96"/>
      <c r="AZ78" s="96"/>
      <c r="BA78" s="165"/>
      <c r="BB78" s="96"/>
      <c r="BC78" s="96"/>
      <c r="BD78" s="166">
        <v>20450</v>
      </c>
      <c r="BE78" s="166"/>
      <c r="BF78" s="166"/>
      <c r="BG78" s="166"/>
      <c r="BH78" s="166"/>
      <c r="BI78" s="166">
        <v>0</v>
      </c>
      <c r="BJ78" s="166">
        <f t="shared" si="77"/>
        <v>20450</v>
      </c>
      <c r="BK78" s="96"/>
      <c r="BL78" s="96"/>
    </row>
    <row r="79" spans="1:97" ht="25.5" customHeight="1">
      <c r="A79" s="160"/>
      <c r="B79" s="161"/>
      <c r="C79" s="162"/>
      <c r="D79" s="163" t="s">
        <v>134</v>
      </c>
      <c r="E79" s="164"/>
      <c r="F79" s="164"/>
      <c r="G79" s="164"/>
      <c r="H79" s="164"/>
      <c r="I79" s="164"/>
      <c r="J79" s="164"/>
      <c r="K79" s="164"/>
      <c r="L79" s="164"/>
      <c r="M79" s="164"/>
      <c r="N79" s="164"/>
      <c r="O79" s="164"/>
      <c r="P79" s="164"/>
      <c r="Q79" s="164"/>
      <c r="R79" s="164"/>
      <c r="S79" s="164"/>
      <c r="T79" s="164"/>
      <c r="U79" s="164"/>
      <c r="V79" s="164"/>
      <c r="W79" s="164"/>
      <c r="X79" s="164"/>
      <c r="Y79" s="164"/>
      <c r="Z79" s="164"/>
      <c r="AA79" s="164"/>
      <c r="AB79" s="164"/>
      <c r="AC79" s="164"/>
      <c r="AD79" s="164"/>
      <c r="AE79" s="164"/>
      <c r="AF79" s="164"/>
      <c r="AG79" s="164"/>
      <c r="AH79" s="164"/>
      <c r="AI79" s="96"/>
      <c r="AJ79" s="96"/>
      <c r="AK79" s="96"/>
      <c r="AL79" s="96"/>
      <c r="AM79" s="96"/>
      <c r="AN79" s="96"/>
      <c r="AO79" s="96"/>
      <c r="AP79" s="96"/>
      <c r="AQ79" s="96"/>
      <c r="AR79" s="96"/>
      <c r="AS79" s="96"/>
      <c r="AT79" s="96"/>
      <c r="AU79" s="96"/>
      <c r="AV79" s="96"/>
      <c r="AW79" s="96"/>
      <c r="AX79" s="96"/>
      <c r="AY79" s="96"/>
      <c r="AZ79" s="96"/>
      <c r="BA79" s="165"/>
      <c r="BB79" s="96"/>
      <c r="BC79" s="96"/>
      <c r="BD79" s="166">
        <v>37200</v>
      </c>
      <c r="BE79" s="166"/>
      <c r="BF79" s="166"/>
      <c r="BG79" s="166"/>
      <c r="BH79" s="166"/>
      <c r="BI79" s="166">
        <v>0</v>
      </c>
      <c r="BJ79" s="166">
        <f t="shared" si="77"/>
        <v>37200</v>
      </c>
      <c r="BK79" s="96"/>
      <c r="BL79" s="96"/>
    </row>
    <row r="80" spans="1:97" ht="22.5">
      <c r="A80" s="160"/>
      <c r="B80" s="161"/>
      <c r="C80" s="162"/>
      <c r="D80" s="163" t="s">
        <v>124</v>
      </c>
      <c r="E80" s="164"/>
      <c r="F80" s="164"/>
      <c r="G80" s="164"/>
      <c r="H80" s="164"/>
      <c r="I80" s="164"/>
      <c r="J80" s="164"/>
      <c r="K80" s="164"/>
      <c r="L80" s="164"/>
      <c r="M80" s="164"/>
      <c r="N80" s="164"/>
      <c r="O80" s="164"/>
      <c r="P80" s="164"/>
      <c r="Q80" s="164"/>
      <c r="R80" s="164"/>
      <c r="S80" s="164"/>
      <c r="T80" s="164"/>
      <c r="U80" s="164"/>
      <c r="V80" s="164"/>
      <c r="W80" s="164"/>
      <c r="X80" s="164"/>
      <c r="Y80" s="164"/>
      <c r="Z80" s="164"/>
      <c r="AA80" s="164"/>
      <c r="AB80" s="164"/>
      <c r="AC80" s="164"/>
      <c r="AD80" s="164"/>
      <c r="AE80" s="164"/>
      <c r="AF80" s="164"/>
      <c r="AG80" s="164"/>
      <c r="AH80" s="164"/>
      <c r="AI80" s="96"/>
      <c r="AJ80" s="96"/>
      <c r="AK80" s="96"/>
      <c r="AL80" s="96"/>
      <c r="AM80" s="96"/>
      <c r="AN80" s="96"/>
      <c r="AO80" s="96"/>
      <c r="AP80" s="96"/>
      <c r="AQ80" s="96"/>
      <c r="AR80" s="96"/>
      <c r="AS80" s="96"/>
      <c r="AT80" s="96"/>
      <c r="AU80" s="96"/>
      <c r="AV80" s="96"/>
      <c r="AW80" s="96"/>
      <c r="AX80" s="96"/>
      <c r="AY80" s="96"/>
      <c r="AZ80" s="96"/>
      <c r="BA80" s="165"/>
      <c r="BB80" s="96"/>
      <c r="BC80" s="96"/>
      <c r="BD80" s="166">
        <v>30600</v>
      </c>
      <c r="BE80" s="166"/>
      <c r="BF80" s="166"/>
      <c r="BG80" s="166"/>
      <c r="BH80" s="166"/>
      <c r="BI80" s="166">
        <v>-7000</v>
      </c>
      <c r="BJ80" s="166">
        <f t="shared" si="77"/>
        <v>23600</v>
      </c>
      <c r="BK80" s="96"/>
      <c r="BL80" s="96"/>
    </row>
    <row r="81" spans="1:64" ht="22.5">
      <c r="A81" s="160"/>
      <c r="B81" s="161"/>
      <c r="C81" s="162"/>
      <c r="D81" s="163" t="s">
        <v>125</v>
      </c>
      <c r="E81" s="164"/>
      <c r="F81" s="164"/>
      <c r="G81" s="164"/>
      <c r="H81" s="164"/>
      <c r="I81" s="164"/>
      <c r="J81" s="164"/>
      <c r="K81" s="164"/>
      <c r="L81" s="164"/>
      <c r="M81" s="164"/>
      <c r="N81" s="164"/>
      <c r="O81" s="164"/>
      <c r="P81" s="164"/>
      <c r="Q81" s="164"/>
      <c r="R81" s="164"/>
      <c r="S81" s="164"/>
      <c r="T81" s="164"/>
      <c r="U81" s="164"/>
      <c r="V81" s="164"/>
      <c r="W81" s="164"/>
      <c r="X81" s="164"/>
      <c r="Y81" s="164"/>
      <c r="Z81" s="164"/>
      <c r="AA81" s="164"/>
      <c r="AB81" s="164"/>
      <c r="AC81" s="164"/>
      <c r="AD81" s="164"/>
      <c r="AE81" s="164"/>
      <c r="AF81" s="164"/>
      <c r="AG81" s="164"/>
      <c r="AH81" s="164"/>
      <c r="AI81" s="96"/>
      <c r="AJ81" s="96"/>
      <c r="AK81" s="96"/>
      <c r="AL81" s="96"/>
      <c r="AM81" s="96"/>
      <c r="AN81" s="96"/>
      <c r="AO81" s="96"/>
      <c r="AP81" s="96"/>
      <c r="AQ81" s="96"/>
      <c r="AR81" s="96"/>
      <c r="AS81" s="96"/>
      <c r="AT81" s="96"/>
      <c r="AU81" s="96"/>
      <c r="AV81" s="96"/>
      <c r="AW81" s="96"/>
      <c r="AX81" s="96"/>
      <c r="AY81" s="96"/>
      <c r="AZ81" s="96"/>
      <c r="BA81" s="165"/>
      <c r="BB81" s="96"/>
      <c r="BC81" s="96"/>
      <c r="BD81" s="166">
        <v>20400</v>
      </c>
      <c r="BE81" s="166"/>
      <c r="BF81" s="166"/>
      <c r="BG81" s="166"/>
      <c r="BH81" s="166"/>
      <c r="BI81" s="166">
        <v>0</v>
      </c>
      <c r="BJ81" s="166">
        <f t="shared" si="77"/>
        <v>20400</v>
      </c>
      <c r="BK81" s="96"/>
      <c r="BL81" s="96"/>
    </row>
    <row r="82" spans="1:64" ht="22.5">
      <c r="A82" s="160"/>
      <c r="B82" s="161"/>
      <c r="C82" s="162"/>
      <c r="D82" s="163" t="s">
        <v>126</v>
      </c>
      <c r="E82" s="164"/>
      <c r="F82" s="164"/>
      <c r="G82" s="164"/>
      <c r="H82" s="164"/>
      <c r="I82" s="164"/>
      <c r="J82" s="164"/>
      <c r="K82" s="164"/>
      <c r="L82" s="164"/>
      <c r="M82" s="164"/>
      <c r="N82" s="164"/>
      <c r="O82" s="164"/>
      <c r="P82" s="164"/>
      <c r="Q82" s="164"/>
      <c r="R82" s="164"/>
      <c r="S82" s="164"/>
      <c r="T82" s="164"/>
      <c r="U82" s="164"/>
      <c r="V82" s="164"/>
      <c r="W82" s="164"/>
      <c r="X82" s="164"/>
      <c r="Y82" s="164"/>
      <c r="Z82" s="164"/>
      <c r="AA82" s="164"/>
      <c r="AB82" s="164"/>
      <c r="AC82" s="164"/>
      <c r="AD82" s="164"/>
      <c r="AE82" s="164"/>
      <c r="AF82" s="164"/>
      <c r="AG82" s="164"/>
      <c r="AH82" s="164"/>
      <c r="AI82" s="96"/>
      <c r="AJ82" s="96"/>
      <c r="AK82" s="96"/>
      <c r="AL82" s="96"/>
      <c r="AM82" s="96"/>
      <c r="AN82" s="96"/>
      <c r="AO82" s="96"/>
      <c r="AP82" s="96"/>
      <c r="AQ82" s="96"/>
      <c r="AR82" s="96"/>
      <c r="AS82" s="96"/>
      <c r="AT82" s="96"/>
      <c r="AU82" s="96"/>
      <c r="AV82" s="96"/>
      <c r="AW82" s="96"/>
      <c r="AX82" s="96"/>
      <c r="AY82" s="96"/>
      <c r="AZ82" s="96"/>
      <c r="BA82" s="165"/>
      <c r="BB82" s="96"/>
      <c r="BC82" s="96"/>
      <c r="BD82" s="166">
        <v>47775</v>
      </c>
      <c r="BE82" s="166"/>
      <c r="BF82" s="166"/>
      <c r="BG82" s="166"/>
      <c r="BH82" s="166"/>
      <c r="BI82" s="166">
        <v>0</v>
      </c>
      <c r="BJ82" s="166">
        <f t="shared" si="77"/>
        <v>47775</v>
      </c>
      <c r="BK82" s="96"/>
      <c r="BL82" s="96"/>
    </row>
    <row r="83" spans="1:64" ht="22.5">
      <c r="A83" s="160"/>
      <c r="B83" s="161"/>
      <c r="C83" s="162"/>
      <c r="D83" s="163" t="s">
        <v>127</v>
      </c>
      <c r="E83" s="164"/>
      <c r="F83" s="164"/>
      <c r="G83" s="164"/>
      <c r="H83" s="164"/>
      <c r="I83" s="164"/>
      <c r="J83" s="164"/>
      <c r="K83" s="164"/>
      <c r="L83" s="164"/>
      <c r="M83" s="164"/>
      <c r="N83" s="164"/>
      <c r="O83" s="164"/>
      <c r="P83" s="164"/>
      <c r="Q83" s="164"/>
      <c r="R83" s="164"/>
      <c r="S83" s="164"/>
      <c r="T83" s="164"/>
      <c r="U83" s="164"/>
      <c r="V83" s="164"/>
      <c r="W83" s="164"/>
      <c r="X83" s="164"/>
      <c r="Y83" s="164"/>
      <c r="Z83" s="164"/>
      <c r="AA83" s="164"/>
      <c r="AB83" s="164"/>
      <c r="AC83" s="164"/>
      <c r="AD83" s="164"/>
      <c r="AE83" s="164"/>
      <c r="AF83" s="164"/>
      <c r="AG83" s="164"/>
      <c r="AH83" s="164"/>
      <c r="AI83" s="96"/>
      <c r="AJ83" s="96"/>
      <c r="AK83" s="96"/>
      <c r="AL83" s="96"/>
      <c r="AM83" s="96"/>
      <c r="AN83" s="96"/>
      <c r="AO83" s="96"/>
      <c r="AP83" s="96"/>
      <c r="AQ83" s="96"/>
      <c r="AR83" s="96"/>
      <c r="AS83" s="96"/>
      <c r="AT83" s="96"/>
      <c r="AU83" s="96"/>
      <c r="AV83" s="96"/>
      <c r="AW83" s="96"/>
      <c r="AX83" s="96"/>
      <c r="AY83" s="96"/>
      <c r="AZ83" s="96"/>
      <c r="BA83" s="165"/>
      <c r="BB83" s="96"/>
      <c r="BC83" s="96"/>
      <c r="BD83" s="166">
        <v>47775</v>
      </c>
      <c r="BE83" s="166"/>
      <c r="BF83" s="166"/>
      <c r="BG83" s="166"/>
      <c r="BH83" s="166"/>
      <c r="BI83" s="166">
        <v>0</v>
      </c>
      <c r="BJ83" s="166">
        <f t="shared" si="77"/>
        <v>47775</v>
      </c>
      <c r="BK83" s="96"/>
      <c r="BL83" s="96"/>
    </row>
    <row r="84" spans="1:64" ht="22.5">
      <c r="A84" s="160"/>
      <c r="B84" s="161"/>
      <c r="C84" s="162"/>
      <c r="D84" s="163" t="s">
        <v>128</v>
      </c>
      <c r="E84" s="164"/>
      <c r="F84" s="164"/>
      <c r="G84" s="164"/>
      <c r="H84" s="164"/>
      <c r="I84" s="164"/>
      <c r="J84" s="164"/>
      <c r="K84" s="164"/>
      <c r="L84" s="164"/>
      <c r="M84" s="164"/>
      <c r="N84" s="164"/>
      <c r="O84" s="164"/>
      <c r="P84" s="164"/>
      <c r="Q84" s="164"/>
      <c r="R84" s="164"/>
      <c r="S84" s="164"/>
      <c r="T84" s="164"/>
      <c r="U84" s="164"/>
      <c r="V84" s="164"/>
      <c r="W84" s="164"/>
      <c r="X84" s="164"/>
      <c r="Y84" s="164"/>
      <c r="Z84" s="164"/>
      <c r="AA84" s="164"/>
      <c r="AB84" s="164"/>
      <c r="AC84" s="164"/>
      <c r="AD84" s="164"/>
      <c r="AE84" s="164"/>
      <c r="AF84" s="164"/>
      <c r="AG84" s="164"/>
      <c r="AH84" s="164"/>
      <c r="AI84" s="96"/>
      <c r="AJ84" s="96"/>
      <c r="AK84" s="96"/>
      <c r="AL84" s="96"/>
      <c r="AM84" s="96"/>
      <c r="AN84" s="96"/>
      <c r="AO84" s="96"/>
      <c r="AP84" s="96"/>
      <c r="AQ84" s="96"/>
      <c r="AR84" s="96"/>
      <c r="AS84" s="96"/>
      <c r="AT84" s="96"/>
      <c r="AU84" s="96"/>
      <c r="AV84" s="96"/>
      <c r="AW84" s="96"/>
      <c r="AX84" s="96"/>
      <c r="AY84" s="96"/>
      <c r="AZ84" s="96"/>
      <c r="BA84" s="165"/>
      <c r="BB84" s="96"/>
      <c r="BC84" s="96"/>
      <c r="BD84" s="166">
        <v>12400</v>
      </c>
      <c r="BE84" s="166"/>
      <c r="BF84" s="166"/>
      <c r="BG84" s="166"/>
      <c r="BH84" s="166"/>
      <c r="BI84" s="166">
        <v>0</v>
      </c>
      <c r="BJ84" s="166">
        <f t="shared" si="77"/>
        <v>12400</v>
      </c>
      <c r="BK84" s="96"/>
      <c r="BL84" s="96"/>
    </row>
    <row r="85" spans="1:64" ht="33.75">
      <c r="A85" s="167"/>
      <c r="B85" s="168"/>
      <c r="C85" s="169"/>
      <c r="D85" s="163" t="s">
        <v>129</v>
      </c>
      <c r="E85" s="164"/>
      <c r="F85" s="164"/>
      <c r="G85" s="164"/>
      <c r="H85" s="164"/>
      <c r="I85" s="164"/>
      <c r="J85" s="164"/>
      <c r="K85" s="164"/>
      <c r="L85" s="164"/>
      <c r="M85" s="164"/>
      <c r="N85" s="164"/>
      <c r="O85" s="164"/>
      <c r="P85" s="164"/>
      <c r="Q85" s="164"/>
      <c r="R85" s="164"/>
      <c r="S85" s="164"/>
      <c r="T85" s="164"/>
      <c r="U85" s="164"/>
      <c r="V85" s="164"/>
      <c r="W85" s="164"/>
      <c r="X85" s="164"/>
      <c r="Y85" s="164"/>
      <c r="Z85" s="164"/>
      <c r="AA85" s="164"/>
      <c r="AB85" s="164"/>
      <c r="AC85" s="164"/>
      <c r="AD85" s="164"/>
      <c r="AE85" s="164"/>
      <c r="AF85" s="164"/>
      <c r="AG85" s="164"/>
      <c r="AH85" s="164"/>
      <c r="AI85" s="96"/>
      <c r="AJ85" s="96"/>
      <c r="AK85" s="96"/>
      <c r="AL85" s="96"/>
      <c r="AM85" s="96"/>
      <c r="AN85" s="96"/>
      <c r="AO85" s="96"/>
      <c r="AP85" s="96"/>
      <c r="AQ85" s="96"/>
      <c r="AR85" s="96"/>
      <c r="AS85" s="96"/>
      <c r="AT85" s="96"/>
      <c r="AU85" s="96"/>
      <c r="AV85" s="96"/>
      <c r="AW85" s="96"/>
      <c r="AX85" s="96"/>
      <c r="AY85" s="96"/>
      <c r="AZ85" s="96"/>
      <c r="BA85" s="165"/>
      <c r="BB85" s="96"/>
      <c r="BC85" s="96"/>
      <c r="BD85" s="166">
        <v>2700</v>
      </c>
      <c r="BE85" s="166"/>
      <c r="BF85" s="166"/>
      <c r="BG85" s="166"/>
      <c r="BH85" s="166"/>
      <c r="BI85" s="166">
        <v>0</v>
      </c>
      <c r="BJ85" s="166">
        <f t="shared" si="77"/>
        <v>2700</v>
      </c>
      <c r="BK85" s="96"/>
      <c r="BL85" s="96"/>
    </row>
    <row r="86" spans="1:64" ht="22.5">
      <c r="A86" s="160"/>
      <c r="B86" s="161"/>
      <c r="C86" s="162"/>
      <c r="D86" s="163" t="s">
        <v>131</v>
      </c>
      <c r="E86" s="164"/>
      <c r="F86" s="164"/>
      <c r="G86" s="164"/>
      <c r="H86" s="164"/>
      <c r="I86" s="164"/>
      <c r="J86" s="164"/>
      <c r="K86" s="164"/>
      <c r="L86" s="164"/>
      <c r="M86" s="164"/>
      <c r="N86" s="164"/>
      <c r="O86" s="164"/>
      <c r="P86" s="164"/>
      <c r="Q86" s="164"/>
      <c r="R86" s="164"/>
      <c r="S86" s="164"/>
      <c r="T86" s="164"/>
      <c r="U86" s="164"/>
      <c r="V86" s="164"/>
      <c r="W86" s="164"/>
      <c r="X86" s="164"/>
      <c r="Y86" s="164"/>
      <c r="Z86" s="164"/>
      <c r="AA86" s="164"/>
      <c r="AB86" s="164"/>
      <c r="AC86" s="164"/>
      <c r="AD86" s="164"/>
      <c r="AE86" s="164"/>
      <c r="AF86" s="164"/>
      <c r="AG86" s="164"/>
      <c r="AH86" s="164"/>
      <c r="AI86" s="96"/>
      <c r="AJ86" s="96"/>
      <c r="AK86" s="96"/>
      <c r="AL86" s="96"/>
      <c r="AM86" s="96"/>
      <c r="AN86" s="96"/>
      <c r="AO86" s="96"/>
      <c r="AP86" s="96"/>
      <c r="AQ86" s="96"/>
      <c r="AR86" s="96"/>
      <c r="AS86" s="96"/>
      <c r="AT86" s="96"/>
      <c r="AU86" s="96"/>
      <c r="AV86" s="96"/>
      <c r="AW86" s="96"/>
      <c r="AX86" s="96"/>
      <c r="AY86" s="96"/>
      <c r="AZ86" s="96"/>
      <c r="BA86" s="165"/>
      <c r="BB86" s="96"/>
      <c r="BC86" s="96"/>
      <c r="BD86" s="166">
        <v>12250</v>
      </c>
      <c r="BE86" s="166"/>
      <c r="BF86" s="166"/>
      <c r="BG86" s="166"/>
      <c r="BH86" s="166"/>
      <c r="BI86" s="166">
        <v>0</v>
      </c>
      <c r="BJ86" s="166">
        <f t="shared" si="77"/>
        <v>12250</v>
      </c>
      <c r="BK86" s="96"/>
      <c r="BL86" s="96"/>
    </row>
    <row r="87" spans="1:64" ht="22.5">
      <c r="A87" s="160"/>
      <c r="B87" s="161"/>
      <c r="C87" s="162"/>
      <c r="D87" s="163" t="s">
        <v>132</v>
      </c>
      <c r="E87" s="164"/>
      <c r="F87" s="164"/>
      <c r="G87" s="164"/>
      <c r="H87" s="164"/>
      <c r="I87" s="164"/>
      <c r="J87" s="164"/>
      <c r="K87" s="164"/>
      <c r="L87" s="164"/>
      <c r="M87" s="164"/>
      <c r="N87" s="164"/>
      <c r="O87" s="164"/>
      <c r="P87" s="164"/>
      <c r="Q87" s="164"/>
      <c r="R87" s="164"/>
      <c r="S87" s="164"/>
      <c r="T87" s="164"/>
      <c r="U87" s="164"/>
      <c r="V87" s="164"/>
      <c r="W87" s="164"/>
      <c r="X87" s="164"/>
      <c r="Y87" s="164"/>
      <c r="Z87" s="164"/>
      <c r="AA87" s="164"/>
      <c r="AB87" s="164"/>
      <c r="AC87" s="164"/>
      <c r="AD87" s="164"/>
      <c r="AE87" s="164"/>
      <c r="AF87" s="164"/>
      <c r="AG87" s="164"/>
      <c r="AH87" s="164"/>
      <c r="AI87" s="96"/>
      <c r="AJ87" s="96"/>
      <c r="AK87" s="96"/>
      <c r="AL87" s="96"/>
      <c r="AM87" s="96"/>
      <c r="AN87" s="96"/>
      <c r="AO87" s="96"/>
      <c r="AP87" s="96"/>
      <c r="AQ87" s="96"/>
      <c r="AR87" s="96"/>
      <c r="AS87" s="96"/>
      <c r="AT87" s="96"/>
      <c r="AU87" s="96"/>
      <c r="AV87" s="96"/>
      <c r="AW87" s="96"/>
      <c r="AX87" s="96"/>
      <c r="AY87" s="96"/>
      <c r="AZ87" s="96"/>
      <c r="BA87" s="165"/>
      <c r="BB87" s="96"/>
      <c r="BC87" s="96"/>
      <c r="BD87" s="166">
        <v>20400</v>
      </c>
      <c r="BE87" s="166"/>
      <c r="BF87" s="166"/>
      <c r="BG87" s="166"/>
      <c r="BH87" s="166"/>
      <c r="BI87" s="166">
        <v>0</v>
      </c>
      <c r="BJ87" s="166">
        <f t="shared" si="77"/>
        <v>20400</v>
      </c>
      <c r="BK87" s="96"/>
      <c r="BL87" s="96"/>
    </row>
    <row r="88" spans="1:64" ht="22.5">
      <c r="A88" s="160"/>
      <c r="B88" s="161"/>
      <c r="C88" s="162"/>
      <c r="D88" s="163" t="s">
        <v>133</v>
      </c>
      <c r="E88" s="164"/>
      <c r="F88" s="164"/>
      <c r="G88" s="164"/>
      <c r="H88" s="164"/>
      <c r="I88" s="164"/>
      <c r="J88" s="164"/>
      <c r="K88" s="164"/>
      <c r="L88" s="164"/>
      <c r="M88" s="164"/>
      <c r="N88" s="164"/>
      <c r="O88" s="164"/>
      <c r="P88" s="164"/>
      <c r="Q88" s="164"/>
      <c r="R88" s="164"/>
      <c r="S88" s="164"/>
      <c r="T88" s="164"/>
      <c r="U88" s="164"/>
      <c r="V88" s="164"/>
      <c r="W88" s="164"/>
      <c r="X88" s="164"/>
      <c r="Y88" s="164"/>
      <c r="Z88" s="164"/>
      <c r="AA88" s="164"/>
      <c r="AB88" s="164"/>
      <c r="AC88" s="164"/>
      <c r="AD88" s="164"/>
      <c r="AE88" s="164"/>
      <c r="AF88" s="164"/>
      <c r="AG88" s="164"/>
      <c r="AH88" s="164"/>
      <c r="AI88" s="96"/>
      <c r="AJ88" s="96"/>
      <c r="AK88" s="96"/>
      <c r="AL88" s="96"/>
      <c r="AM88" s="96"/>
      <c r="AN88" s="96"/>
      <c r="AO88" s="96"/>
      <c r="AP88" s="96"/>
      <c r="AQ88" s="96"/>
      <c r="AR88" s="96"/>
      <c r="AS88" s="96"/>
      <c r="AT88" s="96"/>
      <c r="AU88" s="96"/>
      <c r="AV88" s="96"/>
      <c r="AW88" s="96"/>
      <c r="AX88" s="96"/>
      <c r="AY88" s="96"/>
      <c r="AZ88" s="96"/>
      <c r="BA88" s="165"/>
      <c r="BB88" s="96"/>
      <c r="BC88" s="96"/>
      <c r="BD88" s="166">
        <v>20900</v>
      </c>
      <c r="BE88" s="166"/>
      <c r="BF88" s="166"/>
      <c r="BG88" s="166"/>
      <c r="BH88" s="166"/>
      <c r="BI88" s="166">
        <v>0</v>
      </c>
      <c r="BJ88" s="166">
        <f t="shared" si="77"/>
        <v>20900</v>
      </c>
      <c r="BK88" s="96"/>
      <c r="BL88" s="96"/>
    </row>
    <row r="89" spans="1:64" ht="33.75">
      <c r="A89" s="160"/>
      <c r="B89" s="161"/>
      <c r="C89" s="162"/>
      <c r="D89" s="163" t="s">
        <v>159</v>
      </c>
      <c r="E89" s="164"/>
      <c r="F89" s="164"/>
      <c r="G89" s="164"/>
      <c r="H89" s="164"/>
      <c r="I89" s="164"/>
      <c r="J89" s="164"/>
      <c r="K89" s="164"/>
      <c r="L89" s="164"/>
      <c r="M89" s="164"/>
      <c r="N89" s="164"/>
      <c r="O89" s="164"/>
      <c r="P89" s="164"/>
      <c r="Q89" s="164"/>
      <c r="R89" s="164"/>
      <c r="S89" s="164"/>
      <c r="T89" s="164"/>
      <c r="U89" s="164"/>
      <c r="V89" s="164"/>
      <c r="W89" s="164"/>
      <c r="X89" s="164"/>
      <c r="Y89" s="164"/>
      <c r="Z89" s="164"/>
      <c r="AA89" s="164"/>
      <c r="AB89" s="164"/>
      <c r="AC89" s="164"/>
      <c r="AD89" s="164"/>
      <c r="AE89" s="164"/>
      <c r="AF89" s="164"/>
      <c r="AG89" s="164"/>
      <c r="AH89" s="164"/>
      <c r="AI89" s="96"/>
      <c r="AJ89" s="96"/>
      <c r="AK89" s="96"/>
      <c r="AL89" s="96"/>
      <c r="AM89" s="96"/>
      <c r="AN89" s="96"/>
      <c r="AO89" s="96"/>
      <c r="AP89" s="96"/>
      <c r="AQ89" s="96"/>
      <c r="AR89" s="96"/>
      <c r="AS89" s="96"/>
      <c r="AT89" s="96"/>
      <c r="AU89" s="96"/>
      <c r="AV89" s="96"/>
      <c r="AW89" s="96"/>
      <c r="AX89" s="96"/>
      <c r="AY89" s="96"/>
      <c r="AZ89" s="96"/>
      <c r="BA89" s="165"/>
      <c r="BB89" s="96"/>
      <c r="BC89" s="96"/>
      <c r="BD89" s="166">
        <v>47360</v>
      </c>
      <c r="BE89" s="166"/>
      <c r="BF89" s="166"/>
      <c r="BG89" s="166"/>
      <c r="BH89" s="166"/>
      <c r="BI89" s="166">
        <v>-10160</v>
      </c>
      <c r="BJ89" s="166">
        <f t="shared" si="77"/>
        <v>37200</v>
      </c>
      <c r="BK89" s="96"/>
      <c r="BL89" s="96"/>
    </row>
    <row r="90" spans="1:64" ht="22.5">
      <c r="A90" s="160"/>
      <c r="B90" s="161"/>
      <c r="C90" s="162"/>
      <c r="D90" s="163" t="s">
        <v>160</v>
      </c>
      <c r="E90" s="164"/>
      <c r="F90" s="164"/>
      <c r="G90" s="164"/>
      <c r="H90" s="164"/>
      <c r="I90" s="164"/>
      <c r="J90" s="164"/>
      <c r="K90" s="164"/>
      <c r="L90" s="164"/>
      <c r="M90" s="164"/>
      <c r="N90" s="164"/>
      <c r="O90" s="164"/>
      <c r="P90" s="164"/>
      <c r="Q90" s="164"/>
      <c r="R90" s="164"/>
      <c r="S90" s="164"/>
      <c r="T90" s="164"/>
      <c r="U90" s="164"/>
      <c r="V90" s="164"/>
      <c r="W90" s="164"/>
      <c r="X90" s="164"/>
      <c r="Y90" s="164"/>
      <c r="Z90" s="164"/>
      <c r="AA90" s="164"/>
      <c r="AB90" s="164"/>
      <c r="AC90" s="164"/>
      <c r="AD90" s="164"/>
      <c r="AE90" s="164"/>
      <c r="AF90" s="164"/>
      <c r="AG90" s="164"/>
      <c r="AH90" s="164"/>
      <c r="AI90" s="96"/>
      <c r="AJ90" s="96"/>
      <c r="AK90" s="96"/>
      <c r="AL90" s="96"/>
      <c r="AM90" s="96"/>
      <c r="AN90" s="96"/>
      <c r="AO90" s="96"/>
      <c r="AP90" s="96"/>
      <c r="AQ90" s="96"/>
      <c r="AR90" s="96"/>
      <c r="AS90" s="96"/>
      <c r="AT90" s="96"/>
      <c r="AU90" s="96"/>
      <c r="AV90" s="96"/>
      <c r="AW90" s="96"/>
      <c r="AX90" s="96"/>
      <c r="AY90" s="96"/>
      <c r="AZ90" s="96"/>
      <c r="BA90" s="165"/>
      <c r="BB90" s="96"/>
      <c r="BC90" s="96"/>
      <c r="BD90" s="166">
        <v>20400</v>
      </c>
      <c r="BE90" s="166"/>
      <c r="BF90" s="166"/>
      <c r="BG90" s="166"/>
      <c r="BH90" s="166"/>
      <c r="BI90" s="166">
        <v>0</v>
      </c>
      <c r="BJ90" s="166">
        <f t="shared" si="77"/>
        <v>20400</v>
      </c>
      <c r="BK90" s="96"/>
      <c r="BL90" s="96"/>
    </row>
    <row r="91" spans="1:64" ht="22.5">
      <c r="A91" s="160"/>
      <c r="B91" s="161"/>
      <c r="C91" s="162"/>
      <c r="D91" s="163" t="s">
        <v>168</v>
      </c>
      <c r="E91" s="164"/>
      <c r="F91" s="164"/>
      <c r="G91" s="164"/>
      <c r="H91" s="164"/>
      <c r="I91" s="164"/>
      <c r="J91" s="164"/>
      <c r="K91" s="164"/>
      <c r="L91" s="164"/>
      <c r="M91" s="164"/>
      <c r="N91" s="164"/>
      <c r="O91" s="164"/>
      <c r="P91" s="164"/>
      <c r="Q91" s="164"/>
      <c r="R91" s="164"/>
      <c r="S91" s="164"/>
      <c r="T91" s="164"/>
      <c r="U91" s="164"/>
      <c r="V91" s="164"/>
      <c r="W91" s="164"/>
      <c r="X91" s="164"/>
      <c r="Y91" s="164"/>
      <c r="Z91" s="164"/>
      <c r="AA91" s="164"/>
      <c r="AB91" s="164"/>
      <c r="AC91" s="164"/>
      <c r="AD91" s="164"/>
      <c r="AE91" s="164"/>
      <c r="AF91" s="164"/>
      <c r="AG91" s="164"/>
      <c r="AH91" s="164"/>
      <c r="AI91" s="96"/>
      <c r="AJ91" s="96"/>
      <c r="AK91" s="96"/>
      <c r="AL91" s="96"/>
      <c r="AM91" s="96"/>
      <c r="AN91" s="96"/>
      <c r="AO91" s="96"/>
      <c r="AP91" s="96"/>
      <c r="AQ91" s="96"/>
      <c r="AR91" s="96"/>
      <c r="AS91" s="96"/>
      <c r="AT91" s="96"/>
      <c r="AU91" s="96"/>
      <c r="AV91" s="96"/>
      <c r="AW91" s="96"/>
      <c r="AX91" s="96"/>
      <c r="AY91" s="96"/>
      <c r="AZ91" s="96"/>
      <c r="BA91" s="165"/>
      <c r="BB91" s="96"/>
      <c r="BC91" s="96"/>
      <c r="BD91" s="166">
        <v>23600</v>
      </c>
      <c r="BE91" s="166"/>
      <c r="BF91" s="166"/>
      <c r="BG91" s="166"/>
      <c r="BH91" s="166"/>
      <c r="BI91" s="166">
        <v>0</v>
      </c>
      <c r="BJ91" s="166">
        <f t="shared" si="77"/>
        <v>23600</v>
      </c>
      <c r="BK91" s="96"/>
      <c r="BL91" s="96"/>
    </row>
    <row r="92" spans="1:64" ht="22.5">
      <c r="A92" s="160"/>
      <c r="B92" s="161"/>
      <c r="C92" s="162"/>
      <c r="D92" s="163" t="s">
        <v>130</v>
      </c>
      <c r="E92" s="164"/>
      <c r="F92" s="164"/>
      <c r="G92" s="164"/>
      <c r="H92" s="164"/>
      <c r="I92" s="164"/>
      <c r="J92" s="164"/>
      <c r="K92" s="164"/>
      <c r="L92" s="164"/>
      <c r="M92" s="164"/>
      <c r="N92" s="164"/>
      <c r="O92" s="164"/>
      <c r="P92" s="164"/>
      <c r="Q92" s="164"/>
      <c r="R92" s="164"/>
      <c r="S92" s="164"/>
      <c r="T92" s="164"/>
      <c r="U92" s="164"/>
      <c r="V92" s="164"/>
      <c r="W92" s="164"/>
      <c r="X92" s="164"/>
      <c r="Y92" s="164"/>
      <c r="Z92" s="164"/>
      <c r="AA92" s="164"/>
      <c r="AB92" s="164"/>
      <c r="AC92" s="164"/>
      <c r="AD92" s="164"/>
      <c r="AE92" s="164"/>
      <c r="AF92" s="164"/>
      <c r="AG92" s="164"/>
      <c r="AH92" s="164"/>
      <c r="AI92" s="96"/>
      <c r="AJ92" s="96"/>
      <c r="AK92" s="96"/>
      <c r="AL92" s="96"/>
      <c r="AM92" s="96"/>
      <c r="AN92" s="96"/>
      <c r="AO92" s="96"/>
      <c r="AP92" s="96"/>
      <c r="AQ92" s="96"/>
      <c r="AR92" s="96"/>
      <c r="AS92" s="96"/>
      <c r="AT92" s="96"/>
      <c r="AU92" s="96"/>
      <c r="AV92" s="96"/>
      <c r="AW92" s="96"/>
      <c r="AX92" s="96"/>
      <c r="AY92" s="96"/>
      <c r="AZ92" s="96"/>
      <c r="BA92" s="165"/>
      <c r="BB92" s="96"/>
      <c r="BC92" s="96"/>
      <c r="BD92" s="166">
        <v>11800</v>
      </c>
      <c r="BE92" s="166"/>
      <c r="BF92" s="166"/>
      <c r="BG92" s="166"/>
      <c r="BH92" s="166"/>
      <c r="BI92" s="166">
        <v>0</v>
      </c>
      <c r="BJ92" s="166">
        <f t="shared" si="77"/>
        <v>11800</v>
      </c>
      <c r="BK92" s="96"/>
      <c r="BL92" s="96"/>
    </row>
    <row r="93" spans="1:64" ht="22.5">
      <c r="A93" s="160"/>
      <c r="B93" s="161"/>
      <c r="C93" s="162"/>
      <c r="D93" s="163" t="s">
        <v>169</v>
      </c>
      <c r="E93" s="164"/>
      <c r="F93" s="164"/>
      <c r="G93" s="164"/>
      <c r="H93" s="164"/>
      <c r="I93" s="164"/>
      <c r="J93" s="164"/>
      <c r="K93" s="164"/>
      <c r="L93" s="164"/>
      <c r="M93" s="164"/>
      <c r="N93" s="164"/>
      <c r="O93" s="164"/>
      <c r="P93" s="164"/>
      <c r="Q93" s="164"/>
      <c r="R93" s="164"/>
      <c r="S93" s="164"/>
      <c r="T93" s="164"/>
      <c r="U93" s="164"/>
      <c r="V93" s="164"/>
      <c r="W93" s="164"/>
      <c r="X93" s="164"/>
      <c r="Y93" s="164"/>
      <c r="Z93" s="164"/>
      <c r="AA93" s="164"/>
      <c r="AB93" s="164"/>
      <c r="AC93" s="164"/>
      <c r="AD93" s="164"/>
      <c r="AE93" s="164"/>
      <c r="AF93" s="164"/>
      <c r="AG93" s="164"/>
      <c r="AH93" s="164"/>
      <c r="AI93" s="96"/>
      <c r="AJ93" s="96"/>
      <c r="AK93" s="96"/>
      <c r="AL93" s="96"/>
      <c r="AM93" s="96"/>
      <c r="AN93" s="96"/>
      <c r="AO93" s="96"/>
      <c r="AP93" s="96"/>
      <c r="AQ93" s="96"/>
      <c r="AR93" s="96"/>
      <c r="AS93" s="96"/>
      <c r="AT93" s="96"/>
      <c r="AU93" s="96"/>
      <c r="AV93" s="96"/>
      <c r="AW93" s="96"/>
      <c r="AX93" s="96"/>
      <c r="AY93" s="96"/>
      <c r="AZ93" s="96"/>
      <c r="BA93" s="165"/>
      <c r="BB93" s="96"/>
      <c r="BC93" s="96"/>
      <c r="BD93" s="166">
        <v>1090</v>
      </c>
      <c r="BE93" s="166"/>
      <c r="BF93" s="166"/>
      <c r="BG93" s="166"/>
      <c r="BH93" s="166"/>
      <c r="BI93" s="166">
        <v>0</v>
      </c>
      <c r="BJ93" s="166">
        <f t="shared" si="77"/>
        <v>1090</v>
      </c>
      <c r="BK93" s="96"/>
      <c r="BL93" s="96"/>
    </row>
    <row r="94" spans="1:64" ht="33.75">
      <c r="A94" s="160"/>
      <c r="B94" s="161"/>
      <c r="C94" s="162"/>
      <c r="D94" s="163" t="s">
        <v>170</v>
      </c>
      <c r="E94" s="164"/>
      <c r="F94" s="164"/>
      <c r="G94" s="164"/>
      <c r="H94" s="164"/>
      <c r="I94" s="164"/>
      <c r="J94" s="164"/>
      <c r="K94" s="164"/>
      <c r="L94" s="164"/>
      <c r="M94" s="164"/>
      <c r="N94" s="164"/>
      <c r="O94" s="164"/>
      <c r="P94" s="164"/>
      <c r="Q94" s="164"/>
      <c r="R94" s="164"/>
      <c r="S94" s="164"/>
      <c r="T94" s="164"/>
      <c r="U94" s="164"/>
      <c r="V94" s="164"/>
      <c r="W94" s="164"/>
      <c r="X94" s="164"/>
      <c r="Y94" s="164"/>
      <c r="Z94" s="164"/>
      <c r="AA94" s="164"/>
      <c r="AB94" s="164"/>
      <c r="AC94" s="164"/>
      <c r="AD94" s="164"/>
      <c r="AE94" s="164"/>
      <c r="AF94" s="164"/>
      <c r="AG94" s="164"/>
      <c r="AH94" s="164"/>
      <c r="AI94" s="96"/>
      <c r="AJ94" s="96"/>
      <c r="AK94" s="96"/>
      <c r="AL94" s="96"/>
      <c r="AM94" s="96"/>
      <c r="AN94" s="96"/>
      <c r="AO94" s="96"/>
      <c r="AP94" s="96"/>
      <c r="AQ94" s="96"/>
      <c r="AR94" s="96"/>
      <c r="AS94" s="96"/>
      <c r="AT94" s="96"/>
      <c r="AU94" s="96"/>
      <c r="AV94" s="96"/>
      <c r="AW94" s="96"/>
      <c r="AX94" s="96"/>
      <c r="AY94" s="96"/>
      <c r="AZ94" s="96"/>
      <c r="BA94" s="165"/>
      <c r="BB94" s="96"/>
      <c r="BC94" s="96"/>
      <c r="BD94" s="166">
        <v>38250</v>
      </c>
      <c r="BE94" s="166"/>
      <c r="BF94" s="166"/>
      <c r="BG94" s="166"/>
      <c r="BH94" s="166"/>
      <c r="BI94" s="166">
        <v>-8550</v>
      </c>
      <c r="BJ94" s="166">
        <f t="shared" si="77"/>
        <v>29700</v>
      </c>
      <c r="BK94" s="96"/>
      <c r="BL94" s="96"/>
    </row>
    <row r="95" spans="1:64">
      <c r="A95" s="160"/>
      <c r="B95" s="161"/>
      <c r="C95" s="162">
        <v>226</v>
      </c>
      <c r="D95" s="170" t="s">
        <v>105</v>
      </c>
      <c r="E95" s="164"/>
      <c r="F95" s="164"/>
      <c r="G95" s="164"/>
      <c r="H95" s="164"/>
      <c r="I95" s="164"/>
      <c r="J95" s="164"/>
      <c r="K95" s="164"/>
      <c r="L95" s="164"/>
      <c r="M95" s="164"/>
      <c r="N95" s="164"/>
      <c r="O95" s="164"/>
      <c r="P95" s="164"/>
      <c r="Q95" s="164"/>
      <c r="R95" s="164"/>
      <c r="S95" s="164"/>
      <c r="T95" s="164"/>
      <c r="U95" s="164"/>
      <c r="V95" s="164"/>
      <c r="W95" s="164"/>
      <c r="X95" s="164"/>
      <c r="Y95" s="164"/>
      <c r="Z95" s="164"/>
      <c r="AA95" s="164"/>
      <c r="AB95" s="164"/>
      <c r="AC95" s="164"/>
      <c r="AD95" s="164"/>
      <c r="AE95" s="164"/>
      <c r="AF95" s="164"/>
      <c r="AG95" s="164"/>
      <c r="AH95" s="164"/>
      <c r="AI95" s="96"/>
      <c r="AJ95" s="96"/>
      <c r="AK95" s="96"/>
      <c r="AL95" s="96"/>
      <c r="AM95" s="96"/>
      <c r="AN95" s="96"/>
      <c r="AO95" s="96"/>
      <c r="AP95" s="96"/>
      <c r="AQ95" s="96"/>
      <c r="AR95" s="96"/>
      <c r="AS95" s="96"/>
      <c r="AT95" s="96"/>
      <c r="AU95" s="96"/>
      <c r="AV95" s="96"/>
      <c r="AW95" s="96"/>
      <c r="AX95" s="96"/>
      <c r="AY95" s="96"/>
      <c r="AZ95" s="96"/>
      <c r="BA95" s="165">
        <v>113</v>
      </c>
      <c r="BB95" s="96"/>
      <c r="BC95" s="96"/>
      <c r="BD95" s="96">
        <f>BD96+BD97+BD98+BD99+BD100+BD101</f>
        <v>32800</v>
      </c>
      <c r="BE95" s="96">
        <f t="shared" ref="BE95:BI95" si="78">BE96+BE97+BE98+BE99+BE100+BE101</f>
        <v>0</v>
      </c>
      <c r="BF95" s="96">
        <f t="shared" si="78"/>
        <v>0</v>
      </c>
      <c r="BG95" s="96">
        <f t="shared" si="78"/>
        <v>0</v>
      </c>
      <c r="BH95" s="96">
        <f t="shared" si="78"/>
        <v>0</v>
      </c>
      <c r="BI95" s="96">
        <f t="shared" si="78"/>
        <v>25710</v>
      </c>
      <c r="BJ95" s="96">
        <f>BD95+BI95</f>
        <v>58510</v>
      </c>
      <c r="BK95" s="96"/>
      <c r="BL95" s="96"/>
    </row>
    <row r="96" spans="1:64" ht="22.5">
      <c r="A96" s="69"/>
      <c r="B96" s="69"/>
      <c r="C96" s="72"/>
      <c r="D96" s="171" t="s">
        <v>118</v>
      </c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93"/>
      <c r="U96" s="93"/>
      <c r="V96" s="93"/>
      <c r="W96" s="93"/>
      <c r="X96" s="93"/>
      <c r="Y96" s="93"/>
      <c r="Z96" s="93"/>
      <c r="AA96" s="93"/>
      <c r="AB96" s="93"/>
      <c r="AC96" s="93"/>
      <c r="AD96" s="93"/>
      <c r="AE96" s="93"/>
      <c r="AF96" s="93"/>
      <c r="AG96" s="93"/>
      <c r="AH96" s="93"/>
      <c r="AI96" s="94"/>
      <c r="AJ96" s="94"/>
      <c r="AK96" s="94"/>
      <c r="AL96" s="94"/>
      <c r="AM96" s="94"/>
      <c r="AN96" s="94"/>
      <c r="AO96" s="94"/>
      <c r="AP96" s="94"/>
      <c r="AQ96" s="94"/>
      <c r="AR96" s="94"/>
      <c r="AS96" s="94"/>
      <c r="AT96" s="94"/>
      <c r="AU96" s="94"/>
      <c r="AV96" s="94"/>
      <c r="AW96" s="94"/>
      <c r="AX96" s="94"/>
      <c r="AY96" s="94"/>
      <c r="AZ96" s="94"/>
      <c r="BA96" s="95"/>
      <c r="BB96" s="94"/>
      <c r="BC96" s="94"/>
      <c r="BD96" s="103">
        <v>11750</v>
      </c>
      <c r="BE96" s="103"/>
      <c r="BF96" s="103"/>
      <c r="BG96" s="103"/>
      <c r="BH96" s="103"/>
      <c r="BI96" s="103">
        <v>0</v>
      </c>
      <c r="BJ96" s="166">
        <f t="shared" ref="BJ96:BJ101" si="79">BD96+BI96</f>
        <v>11750</v>
      </c>
      <c r="BK96" s="96"/>
      <c r="BL96" s="96"/>
    </row>
    <row r="97" spans="1:97" ht="22.5">
      <c r="A97" s="69"/>
      <c r="B97" s="69"/>
      <c r="C97" s="72"/>
      <c r="D97" s="171" t="s">
        <v>130</v>
      </c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3"/>
      <c r="U97" s="93"/>
      <c r="V97" s="93"/>
      <c r="W97" s="93"/>
      <c r="X97" s="93"/>
      <c r="Y97" s="93"/>
      <c r="Z97" s="93"/>
      <c r="AA97" s="93"/>
      <c r="AB97" s="93"/>
      <c r="AC97" s="93"/>
      <c r="AD97" s="93"/>
      <c r="AE97" s="93"/>
      <c r="AF97" s="93"/>
      <c r="AG97" s="93"/>
      <c r="AH97" s="93"/>
      <c r="AI97" s="94"/>
      <c r="AJ97" s="94"/>
      <c r="AK97" s="94"/>
      <c r="AL97" s="94"/>
      <c r="AM97" s="94"/>
      <c r="AN97" s="94"/>
      <c r="AO97" s="94"/>
      <c r="AP97" s="94"/>
      <c r="AQ97" s="94"/>
      <c r="AR97" s="94"/>
      <c r="AS97" s="94"/>
      <c r="AT97" s="94"/>
      <c r="AU97" s="94"/>
      <c r="AV97" s="94"/>
      <c r="AW97" s="94"/>
      <c r="AX97" s="94"/>
      <c r="AY97" s="94"/>
      <c r="AZ97" s="94"/>
      <c r="BA97" s="95"/>
      <c r="BB97" s="94"/>
      <c r="BC97" s="94"/>
      <c r="BD97" s="103">
        <v>9050</v>
      </c>
      <c r="BE97" s="103"/>
      <c r="BF97" s="103"/>
      <c r="BG97" s="103"/>
      <c r="BH97" s="103"/>
      <c r="BI97" s="103">
        <v>0</v>
      </c>
      <c r="BJ97" s="166">
        <f t="shared" si="79"/>
        <v>9050</v>
      </c>
      <c r="BK97" s="96"/>
      <c r="BL97" s="96"/>
    </row>
    <row r="98" spans="1:97" ht="22.5">
      <c r="A98" s="69"/>
      <c r="B98" s="69"/>
      <c r="C98" s="72"/>
      <c r="D98" s="223" t="s">
        <v>123</v>
      </c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3"/>
      <c r="U98" s="93"/>
      <c r="V98" s="93"/>
      <c r="W98" s="93"/>
      <c r="X98" s="93"/>
      <c r="Y98" s="93"/>
      <c r="Z98" s="93"/>
      <c r="AA98" s="93"/>
      <c r="AB98" s="93"/>
      <c r="AC98" s="93"/>
      <c r="AD98" s="93"/>
      <c r="AE98" s="93"/>
      <c r="AF98" s="93"/>
      <c r="AG98" s="93"/>
      <c r="AH98" s="93"/>
      <c r="AI98" s="94"/>
      <c r="AJ98" s="94"/>
      <c r="AK98" s="94"/>
      <c r="AL98" s="94"/>
      <c r="AM98" s="94"/>
      <c r="AN98" s="94"/>
      <c r="AO98" s="94"/>
      <c r="AP98" s="94"/>
      <c r="AQ98" s="94"/>
      <c r="AR98" s="94"/>
      <c r="AS98" s="94"/>
      <c r="AT98" s="94"/>
      <c r="AU98" s="94"/>
      <c r="AV98" s="94"/>
      <c r="AW98" s="94"/>
      <c r="AX98" s="94"/>
      <c r="AY98" s="94"/>
      <c r="AZ98" s="94"/>
      <c r="BA98" s="95"/>
      <c r="BB98" s="94"/>
      <c r="BC98" s="94"/>
      <c r="BD98" s="103">
        <v>12000</v>
      </c>
      <c r="BE98" s="103"/>
      <c r="BF98" s="103"/>
      <c r="BG98" s="103"/>
      <c r="BH98" s="103"/>
      <c r="BI98" s="103">
        <v>0</v>
      </c>
      <c r="BJ98" s="166">
        <f t="shared" si="79"/>
        <v>12000</v>
      </c>
      <c r="BK98" s="96"/>
      <c r="BL98" s="96"/>
    </row>
    <row r="99" spans="1:97" ht="33.75">
      <c r="A99" s="69"/>
      <c r="B99" s="69"/>
      <c r="C99" s="72"/>
      <c r="D99" s="223" t="s">
        <v>170</v>
      </c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3"/>
      <c r="U99" s="93"/>
      <c r="V99" s="93"/>
      <c r="W99" s="93"/>
      <c r="X99" s="93"/>
      <c r="Y99" s="93"/>
      <c r="Z99" s="93"/>
      <c r="AA99" s="93"/>
      <c r="AB99" s="93"/>
      <c r="AC99" s="93"/>
      <c r="AD99" s="93"/>
      <c r="AE99" s="93"/>
      <c r="AF99" s="93"/>
      <c r="AG99" s="93"/>
      <c r="AH99" s="93"/>
      <c r="AI99" s="94"/>
      <c r="AJ99" s="94"/>
      <c r="AK99" s="94"/>
      <c r="AL99" s="94"/>
      <c r="AM99" s="94"/>
      <c r="AN99" s="94"/>
      <c r="AO99" s="94"/>
      <c r="AP99" s="94"/>
      <c r="AQ99" s="94"/>
      <c r="AR99" s="94"/>
      <c r="AS99" s="94"/>
      <c r="AT99" s="94"/>
      <c r="AU99" s="94"/>
      <c r="AV99" s="94"/>
      <c r="AW99" s="94"/>
      <c r="AX99" s="94"/>
      <c r="AY99" s="94"/>
      <c r="AZ99" s="94"/>
      <c r="BA99" s="95"/>
      <c r="BB99" s="94"/>
      <c r="BC99" s="94"/>
      <c r="BD99" s="103">
        <v>0</v>
      </c>
      <c r="BE99" s="103"/>
      <c r="BF99" s="103"/>
      <c r="BG99" s="103"/>
      <c r="BH99" s="103"/>
      <c r="BI99" s="103">
        <v>8550</v>
      </c>
      <c r="BJ99" s="166">
        <f t="shared" si="79"/>
        <v>8550</v>
      </c>
      <c r="BK99" s="96"/>
      <c r="BL99" s="96"/>
    </row>
    <row r="100" spans="1:97" ht="33.75">
      <c r="A100" s="69"/>
      <c r="B100" s="69"/>
      <c r="C100" s="72"/>
      <c r="D100" s="223" t="s">
        <v>159</v>
      </c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93"/>
      <c r="U100" s="93"/>
      <c r="V100" s="93"/>
      <c r="W100" s="93"/>
      <c r="X100" s="93"/>
      <c r="Y100" s="93"/>
      <c r="Z100" s="93"/>
      <c r="AA100" s="93"/>
      <c r="AB100" s="93"/>
      <c r="AC100" s="93"/>
      <c r="AD100" s="93"/>
      <c r="AE100" s="93"/>
      <c r="AF100" s="93"/>
      <c r="AG100" s="93"/>
      <c r="AH100" s="93"/>
      <c r="AI100" s="94"/>
      <c r="AJ100" s="94"/>
      <c r="AK100" s="94"/>
      <c r="AL100" s="94"/>
      <c r="AM100" s="94"/>
      <c r="AN100" s="94"/>
      <c r="AO100" s="94"/>
      <c r="AP100" s="94"/>
      <c r="AQ100" s="94"/>
      <c r="AR100" s="94"/>
      <c r="AS100" s="94"/>
      <c r="AT100" s="94"/>
      <c r="AU100" s="94"/>
      <c r="AV100" s="94"/>
      <c r="AW100" s="94"/>
      <c r="AX100" s="94"/>
      <c r="AY100" s="94"/>
      <c r="AZ100" s="94"/>
      <c r="BA100" s="95"/>
      <c r="BB100" s="94"/>
      <c r="BC100" s="94"/>
      <c r="BD100" s="103">
        <v>0</v>
      </c>
      <c r="BE100" s="103"/>
      <c r="BF100" s="103"/>
      <c r="BG100" s="103"/>
      <c r="BH100" s="103"/>
      <c r="BI100" s="103">
        <v>10160</v>
      </c>
      <c r="BJ100" s="166">
        <f t="shared" si="79"/>
        <v>10160</v>
      </c>
      <c r="BK100" s="96"/>
      <c r="BL100" s="96"/>
    </row>
    <row r="101" spans="1:97" ht="22.5">
      <c r="A101" s="69"/>
      <c r="B101" s="69"/>
      <c r="C101" s="72"/>
      <c r="D101" s="223" t="s">
        <v>124</v>
      </c>
      <c r="E101" s="93"/>
      <c r="F101" s="93"/>
      <c r="G101" s="93"/>
      <c r="H101" s="93"/>
      <c r="I101" s="93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3"/>
      <c r="U101" s="93"/>
      <c r="V101" s="93"/>
      <c r="W101" s="93"/>
      <c r="X101" s="93"/>
      <c r="Y101" s="93"/>
      <c r="Z101" s="93"/>
      <c r="AA101" s="93"/>
      <c r="AB101" s="93"/>
      <c r="AC101" s="93"/>
      <c r="AD101" s="93"/>
      <c r="AE101" s="93"/>
      <c r="AF101" s="93"/>
      <c r="AG101" s="93"/>
      <c r="AH101" s="93"/>
      <c r="AI101" s="94"/>
      <c r="AJ101" s="94"/>
      <c r="AK101" s="94"/>
      <c r="AL101" s="94"/>
      <c r="AM101" s="94"/>
      <c r="AN101" s="94"/>
      <c r="AO101" s="94"/>
      <c r="AP101" s="94"/>
      <c r="AQ101" s="94"/>
      <c r="AR101" s="94"/>
      <c r="AS101" s="94"/>
      <c r="AT101" s="94"/>
      <c r="AU101" s="94"/>
      <c r="AV101" s="94"/>
      <c r="AW101" s="94"/>
      <c r="AX101" s="94"/>
      <c r="AY101" s="94"/>
      <c r="AZ101" s="94"/>
      <c r="BA101" s="95"/>
      <c r="BB101" s="94"/>
      <c r="BC101" s="94"/>
      <c r="BD101" s="103">
        <v>0</v>
      </c>
      <c r="BE101" s="103"/>
      <c r="BF101" s="103"/>
      <c r="BG101" s="103"/>
      <c r="BH101" s="103"/>
      <c r="BI101" s="103">
        <v>7000</v>
      </c>
      <c r="BJ101" s="166">
        <f t="shared" si="79"/>
        <v>7000</v>
      </c>
      <c r="BK101" s="96"/>
      <c r="BL101" s="96"/>
    </row>
    <row r="102" spans="1:97" s="145" customFormat="1">
      <c r="A102" s="318" t="s">
        <v>88</v>
      </c>
      <c r="B102" s="319"/>
      <c r="C102" s="319"/>
      <c r="D102" s="320"/>
      <c r="E102" s="124" t="e">
        <f>#REF!+#REF!</f>
        <v>#REF!</v>
      </c>
      <c r="F102" s="124"/>
      <c r="G102" s="124" t="e">
        <f>E102+F102</f>
        <v>#REF!</v>
      </c>
      <c r="H102" s="124"/>
      <c r="I102" s="124" t="e">
        <f>G102+H102</f>
        <v>#REF!</v>
      </c>
      <c r="J102" s="124" t="e">
        <f>#REF!+#REF!</f>
        <v>#REF!</v>
      </c>
      <c r="K102" s="124"/>
      <c r="L102" s="124" t="e">
        <f>#REF!+#REF!</f>
        <v>#REF!</v>
      </c>
      <c r="M102" s="124" t="e">
        <f>I102+L102</f>
        <v>#REF!</v>
      </c>
      <c r="N102" s="124"/>
      <c r="O102" s="124" t="e">
        <f>M102+N102</f>
        <v>#REF!</v>
      </c>
      <c r="P102" s="124"/>
      <c r="Q102" s="124" t="e">
        <f>O102+P102</f>
        <v>#REF!</v>
      </c>
      <c r="R102" s="124"/>
      <c r="S102" s="124" t="e">
        <f>Q102+R102</f>
        <v>#REF!</v>
      </c>
      <c r="T102" s="124" t="e">
        <f>#REF!+#REF!</f>
        <v>#REF!</v>
      </c>
      <c r="U102" s="124" t="e">
        <f>S102+T102</f>
        <v>#REF!</v>
      </c>
      <c r="V102" s="124"/>
      <c r="W102" s="124" t="e">
        <f>U102+V102</f>
        <v>#REF!</v>
      </c>
      <c r="X102" s="124" t="e">
        <f>#REF!</f>
        <v>#REF!</v>
      </c>
      <c r="Y102" s="124" t="e">
        <f>#REF!+#REF!</f>
        <v>#REF!</v>
      </c>
      <c r="Z102" s="124"/>
      <c r="AA102" s="124" t="e">
        <f>Y102+Z102</f>
        <v>#REF!</v>
      </c>
      <c r="AB102" s="124"/>
      <c r="AC102" s="124" t="e">
        <f>AA102+AB102</f>
        <v>#REF!</v>
      </c>
      <c r="AD102" s="124"/>
      <c r="AE102" s="124" t="e">
        <f>AC102+AD102</f>
        <v>#REF!</v>
      </c>
      <c r="AF102" s="124"/>
      <c r="AG102" s="124" t="e">
        <f>AE102+AF102</f>
        <v>#REF!</v>
      </c>
      <c r="AH102" s="124"/>
      <c r="AI102" s="125" t="e">
        <f>AG102+AH102</f>
        <v>#REF!</v>
      </c>
      <c r="AJ102" s="125"/>
      <c r="AK102" s="125" t="e">
        <f>AI102+AJ102</f>
        <v>#REF!</v>
      </c>
      <c r="AL102" s="125"/>
      <c r="AM102" s="125" t="e">
        <f>AK102+AL102</f>
        <v>#REF!</v>
      </c>
      <c r="AN102" s="125" t="e">
        <f>#REF!</f>
        <v>#REF!</v>
      </c>
      <c r="AO102" s="125" t="e">
        <f>AM102+AN102</f>
        <v>#REF!</v>
      </c>
      <c r="AP102" s="125" t="e">
        <f>#REF!</f>
        <v>#REF!</v>
      </c>
      <c r="AQ102" s="125" t="e">
        <f>AO102+AP102</f>
        <v>#REF!</v>
      </c>
      <c r="AR102" s="125" t="e">
        <f>#REF!</f>
        <v>#REF!</v>
      </c>
      <c r="AS102" s="125" t="e">
        <f>AQ102+AR102</f>
        <v>#REF!</v>
      </c>
      <c r="AT102" s="125"/>
      <c r="AU102" s="125" t="e">
        <f>AS102+AT102</f>
        <v>#REF!</v>
      </c>
      <c r="AV102" s="125"/>
      <c r="AW102" s="125" t="e">
        <f>AU102+AV102</f>
        <v>#REF!</v>
      </c>
      <c r="AX102" s="125" t="e">
        <f>#REF!+#REF!</f>
        <v>#REF!</v>
      </c>
      <c r="AY102" s="125" t="e">
        <f>AW102+AX102</f>
        <v>#REF!</v>
      </c>
      <c r="AZ102" s="125"/>
      <c r="BA102" s="126"/>
      <c r="BB102" s="125" t="e">
        <f>#REF!+#REF!</f>
        <v>#REF!</v>
      </c>
      <c r="BC102" s="125" t="e">
        <f>#REF!+#REF!</f>
        <v>#REF!</v>
      </c>
      <c r="BD102" s="125">
        <f>BD73+BD95</f>
        <v>508400</v>
      </c>
      <c r="BE102" s="125">
        <f>BE73+BE95</f>
        <v>0</v>
      </c>
      <c r="BF102" s="125">
        <f>BF73+BF95</f>
        <v>0</v>
      </c>
      <c r="BG102" s="125">
        <f>BG73+BG95</f>
        <v>0</v>
      </c>
      <c r="BH102" s="125">
        <f>BH73+BH95</f>
        <v>0</v>
      </c>
      <c r="BI102" s="125">
        <f>BI73+BI95</f>
        <v>0</v>
      </c>
      <c r="BJ102" s="125">
        <f>BD102+BI102</f>
        <v>508400</v>
      </c>
      <c r="BK102" s="125" t="e">
        <f t="shared" ref="BK102:BL102" si="80">BK73</f>
        <v>#REF!</v>
      </c>
      <c r="BL102" s="125" t="e">
        <f t="shared" si="80"/>
        <v>#REF!</v>
      </c>
      <c r="BM102" s="71"/>
      <c r="BN102" s="71"/>
      <c r="BO102" s="71"/>
      <c r="BP102" s="71"/>
      <c r="BQ102" s="71"/>
      <c r="BR102" s="71"/>
      <c r="BS102" s="71"/>
      <c r="BT102" s="71"/>
      <c r="BU102" s="71"/>
      <c r="BV102" s="71"/>
      <c r="BW102" s="71"/>
      <c r="BX102" s="71"/>
      <c r="BY102" s="71"/>
      <c r="BZ102" s="71"/>
      <c r="CA102" s="71"/>
      <c r="CB102" s="71"/>
      <c r="CC102" s="71"/>
      <c r="CD102" s="71"/>
      <c r="CE102" s="71"/>
      <c r="CF102" s="71"/>
      <c r="CG102" s="71"/>
      <c r="CH102" s="71"/>
      <c r="CI102" s="71"/>
      <c r="CJ102" s="71"/>
      <c r="CK102" s="71"/>
      <c r="CL102" s="71"/>
      <c r="CM102" s="71"/>
      <c r="CN102" s="71"/>
      <c r="CO102" s="71"/>
      <c r="CP102" s="71"/>
      <c r="CQ102" s="71"/>
      <c r="CR102" s="71"/>
      <c r="CS102" s="71"/>
    </row>
    <row r="103" spans="1:97">
      <c r="A103" s="130" t="s">
        <v>135</v>
      </c>
      <c r="B103" s="69" t="s">
        <v>79</v>
      </c>
      <c r="C103" s="72">
        <v>212</v>
      </c>
      <c r="D103" s="77" t="s">
        <v>2</v>
      </c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3"/>
      <c r="U103" s="93"/>
      <c r="V103" s="93"/>
      <c r="W103" s="93"/>
      <c r="X103" s="93"/>
      <c r="Y103" s="93"/>
      <c r="Z103" s="93"/>
      <c r="AA103" s="93"/>
      <c r="AB103" s="93"/>
      <c r="AC103" s="93"/>
      <c r="AD103" s="93"/>
      <c r="AE103" s="93"/>
      <c r="AF103" s="93"/>
      <c r="AG103" s="93"/>
      <c r="AH103" s="93"/>
      <c r="AI103" s="94"/>
      <c r="AJ103" s="94"/>
      <c r="AK103" s="94"/>
      <c r="AL103" s="94"/>
      <c r="AM103" s="94"/>
      <c r="AN103" s="94"/>
      <c r="AO103" s="94"/>
      <c r="AP103" s="94"/>
      <c r="AQ103" s="94"/>
      <c r="AR103" s="94"/>
      <c r="AS103" s="94"/>
      <c r="AT103" s="94"/>
      <c r="AU103" s="94"/>
      <c r="AV103" s="94"/>
      <c r="AW103" s="94"/>
      <c r="AX103" s="94"/>
      <c r="AY103" s="94"/>
      <c r="AZ103" s="94"/>
      <c r="BA103" s="95">
        <v>112</v>
      </c>
      <c r="BB103" s="94"/>
      <c r="BC103" s="94"/>
      <c r="BD103" s="94">
        <f>BD104</f>
        <v>500</v>
      </c>
      <c r="BE103" s="94">
        <f t="shared" ref="BE103:BH103" si="81">BE104</f>
        <v>0</v>
      </c>
      <c r="BF103" s="94">
        <f t="shared" si="81"/>
        <v>0</v>
      </c>
      <c r="BG103" s="94">
        <f t="shared" si="81"/>
        <v>0</v>
      </c>
      <c r="BH103" s="94">
        <f t="shared" si="81"/>
        <v>0</v>
      </c>
      <c r="BI103" s="94">
        <f>BI104</f>
        <v>0</v>
      </c>
      <c r="BJ103" s="94">
        <f>BD103+BI103</f>
        <v>500</v>
      </c>
      <c r="BK103" s="94" t="e">
        <f>#REF!</f>
        <v>#REF!</v>
      </c>
      <c r="BL103" s="131" t="e">
        <f>#REF!</f>
        <v>#REF!</v>
      </c>
    </row>
    <row r="104" spans="1:97">
      <c r="A104" s="130"/>
      <c r="B104" s="69"/>
      <c r="C104" s="72"/>
      <c r="D104" s="101" t="s">
        <v>93</v>
      </c>
      <c r="E104" s="102"/>
      <c r="F104" s="102"/>
      <c r="G104" s="102"/>
      <c r="H104" s="102"/>
      <c r="I104" s="102"/>
      <c r="J104" s="102"/>
      <c r="K104" s="102"/>
      <c r="L104" s="102"/>
      <c r="M104" s="102"/>
      <c r="N104" s="102"/>
      <c r="O104" s="102"/>
      <c r="P104" s="102"/>
      <c r="Q104" s="102"/>
      <c r="R104" s="102"/>
      <c r="S104" s="102"/>
      <c r="T104" s="102"/>
      <c r="U104" s="102"/>
      <c r="V104" s="102"/>
      <c r="W104" s="102"/>
      <c r="X104" s="102"/>
      <c r="Y104" s="102"/>
      <c r="Z104" s="102"/>
      <c r="AA104" s="102"/>
      <c r="AB104" s="102"/>
      <c r="AC104" s="102"/>
      <c r="AD104" s="102"/>
      <c r="AE104" s="102"/>
      <c r="AF104" s="102"/>
      <c r="AG104" s="102"/>
      <c r="AH104" s="102"/>
      <c r="AI104" s="103"/>
      <c r="AJ104" s="103"/>
      <c r="AK104" s="103"/>
      <c r="AL104" s="103"/>
      <c r="AM104" s="103"/>
      <c r="AN104" s="103"/>
      <c r="AO104" s="103"/>
      <c r="AP104" s="103"/>
      <c r="AQ104" s="103"/>
      <c r="AR104" s="103"/>
      <c r="AS104" s="103"/>
      <c r="AT104" s="103"/>
      <c r="AU104" s="103"/>
      <c r="AV104" s="103"/>
      <c r="AW104" s="103"/>
      <c r="AX104" s="103"/>
      <c r="AY104" s="103"/>
      <c r="AZ104" s="103"/>
      <c r="BA104" s="104"/>
      <c r="BB104" s="103"/>
      <c r="BC104" s="103"/>
      <c r="BD104" s="103">
        <v>500</v>
      </c>
      <c r="BE104" s="103"/>
      <c r="BF104" s="103"/>
      <c r="BG104" s="103"/>
      <c r="BH104" s="103"/>
      <c r="BI104" s="103">
        <v>0</v>
      </c>
      <c r="BJ104" s="103">
        <f t="shared" ref="BJ104:BJ116" si="82">BD104+BI104</f>
        <v>500</v>
      </c>
      <c r="BK104" s="94"/>
      <c r="BL104" s="131"/>
    </row>
    <row r="105" spans="1:97">
      <c r="A105" s="130"/>
      <c r="B105" s="69"/>
      <c r="C105" s="72">
        <v>226</v>
      </c>
      <c r="D105" s="77" t="s">
        <v>105</v>
      </c>
      <c r="E105" s="102"/>
      <c r="F105" s="102"/>
      <c r="G105" s="102"/>
      <c r="H105" s="102"/>
      <c r="I105" s="93"/>
      <c r="J105" s="102"/>
      <c r="K105" s="102"/>
      <c r="L105" s="102"/>
      <c r="M105" s="102"/>
      <c r="N105" s="93"/>
      <c r="O105" s="102"/>
      <c r="P105" s="102"/>
      <c r="Q105" s="93"/>
      <c r="R105" s="93"/>
      <c r="S105" s="93"/>
      <c r="T105" s="93"/>
      <c r="U105" s="93"/>
      <c r="V105" s="93"/>
      <c r="W105" s="93"/>
      <c r="X105" s="93"/>
      <c r="Y105" s="102"/>
      <c r="Z105" s="102"/>
      <c r="AA105" s="93"/>
      <c r="AB105" s="93"/>
      <c r="AC105" s="93"/>
      <c r="AD105" s="93"/>
      <c r="AE105" s="93"/>
      <c r="AF105" s="93"/>
      <c r="AG105" s="93"/>
      <c r="AH105" s="93"/>
      <c r="AI105" s="94"/>
      <c r="AJ105" s="94"/>
      <c r="AK105" s="94"/>
      <c r="AL105" s="94"/>
      <c r="AM105" s="94"/>
      <c r="AN105" s="94"/>
      <c r="AO105" s="94"/>
      <c r="AP105" s="94"/>
      <c r="AQ105" s="94"/>
      <c r="AR105" s="94"/>
      <c r="AS105" s="94"/>
      <c r="AT105" s="94"/>
      <c r="AU105" s="94"/>
      <c r="AV105" s="94"/>
      <c r="AW105" s="94"/>
      <c r="AX105" s="94"/>
      <c r="AY105" s="94"/>
      <c r="AZ105" s="94"/>
      <c r="BA105" s="95">
        <v>112</v>
      </c>
      <c r="BB105" s="94"/>
      <c r="BC105" s="94"/>
      <c r="BD105" s="94">
        <f>BD106+BD107</f>
        <v>6950</v>
      </c>
      <c r="BE105" s="94">
        <f t="shared" ref="BE105:BH105" si="83">BE106+BE107</f>
        <v>0</v>
      </c>
      <c r="BF105" s="94">
        <f t="shared" si="83"/>
        <v>0</v>
      </c>
      <c r="BG105" s="94">
        <f t="shared" si="83"/>
        <v>0</v>
      </c>
      <c r="BH105" s="94">
        <f t="shared" si="83"/>
        <v>0</v>
      </c>
      <c r="BI105" s="94">
        <f>BI106+BI107</f>
        <v>0</v>
      </c>
      <c r="BJ105" s="94">
        <f>BD105+BI105</f>
        <v>6950</v>
      </c>
      <c r="BK105" s="94" t="e">
        <f>SUM(#REF!)</f>
        <v>#REF!</v>
      </c>
      <c r="BL105" s="131" t="e">
        <f>SUM(#REF!)</f>
        <v>#REF!</v>
      </c>
    </row>
    <row r="106" spans="1:97">
      <c r="A106" s="130"/>
      <c r="B106" s="69"/>
      <c r="C106" s="72"/>
      <c r="D106" s="101" t="s">
        <v>106</v>
      </c>
      <c r="E106" s="102"/>
      <c r="F106" s="102"/>
      <c r="G106" s="102"/>
      <c r="H106" s="102"/>
      <c r="I106" s="102"/>
      <c r="J106" s="102"/>
      <c r="K106" s="102"/>
      <c r="L106" s="102"/>
      <c r="M106" s="102"/>
      <c r="N106" s="102"/>
      <c r="O106" s="102"/>
      <c r="P106" s="102"/>
      <c r="Q106" s="102"/>
      <c r="R106" s="102"/>
      <c r="S106" s="102"/>
      <c r="T106" s="102"/>
      <c r="U106" s="102"/>
      <c r="V106" s="102"/>
      <c r="W106" s="102"/>
      <c r="X106" s="102"/>
      <c r="Y106" s="102"/>
      <c r="Z106" s="102"/>
      <c r="AA106" s="102"/>
      <c r="AB106" s="102"/>
      <c r="AC106" s="102"/>
      <c r="AD106" s="102"/>
      <c r="AE106" s="102"/>
      <c r="AF106" s="102"/>
      <c r="AG106" s="102"/>
      <c r="AH106" s="102"/>
      <c r="AI106" s="103"/>
      <c r="AJ106" s="103"/>
      <c r="AK106" s="103"/>
      <c r="AL106" s="103"/>
      <c r="AM106" s="103"/>
      <c r="AN106" s="103"/>
      <c r="AO106" s="103"/>
      <c r="AP106" s="103"/>
      <c r="AQ106" s="103"/>
      <c r="AR106" s="103"/>
      <c r="AS106" s="103"/>
      <c r="AT106" s="103"/>
      <c r="AU106" s="103"/>
      <c r="AV106" s="103"/>
      <c r="AW106" s="103"/>
      <c r="AX106" s="103"/>
      <c r="AY106" s="103"/>
      <c r="AZ106" s="103"/>
      <c r="BA106" s="104"/>
      <c r="BB106" s="103"/>
      <c r="BC106" s="103"/>
      <c r="BD106" s="103">
        <v>2000</v>
      </c>
      <c r="BE106" s="103"/>
      <c r="BF106" s="103"/>
      <c r="BG106" s="103"/>
      <c r="BH106" s="103"/>
      <c r="BI106" s="103">
        <v>0</v>
      </c>
      <c r="BJ106" s="103">
        <f t="shared" si="82"/>
        <v>2000</v>
      </c>
      <c r="BK106" s="94"/>
      <c r="BL106" s="131"/>
    </row>
    <row r="107" spans="1:97" ht="22.5">
      <c r="A107" s="130"/>
      <c r="B107" s="69"/>
      <c r="C107" s="72"/>
      <c r="D107" s="101" t="s">
        <v>56</v>
      </c>
      <c r="E107" s="102"/>
      <c r="F107" s="102"/>
      <c r="G107" s="102"/>
      <c r="H107" s="102"/>
      <c r="I107" s="102"/>
      <c r="J107" s="102"/>
      <c r="K107" s="102"/>
      <c r="L107" s="102"/>
      <c r="M107" s="102"/>
      <c r="N107" s="102"/>
      <c r="O107" s="102"/>
      <c r="P107" s="102"/>
      <c r="Q107" s="102"/>
      <c r="R107" s="102"/>
      <c r="S107" s="102"/>
      <c r="T107" s="102"/>
      <c r="U107" s="102"/>
      <c r="V107" s="102"/>
      <c r="W107" s="102"/>
      <c r="X107" s="102"/>
      <c r="Y107" s="102"/>
      <c r="Z107" s="102"/>
      <c r="AA107" s="102"/>
      <c r="AB107" s="102"/>
      <c r="AC107" s="102"/>
      <c r="AD107" s="102"/>
      <c r="AE107" s="102"/>
      <c r="AF107" s="102"/>
      <c r="AG107" s="102"/>
      <c r="AH107" s="102"/>
      <c r="AI107" s="103"/>
      <c r="AJ107" s="103"/>
      <c r="AK107" s="103"/>
      <c r="AL107" s="103"/>
      <c r="AM107" s="103"/>
      <c r="AN107" s="103"/>
      <c r="AO107" s="103"/>
      <c r="AP107" s="103"/>
      <c r="AQ107" s="103"/>
      <c r="AR107" s="103"/>
      <c r="AS107" s="103"/>
      <c r="AT107" s="103"/>
      <c r="AU107" s="103"/>
      <c r="AV107" s="103"/>
      <c r="AW107" s="103"/>
      <c r="AX107" s="103"/>
      <c r="AY107" s="103"/>
      <c r="AZ107" s="103"/>
      <c r="BA107" s="104"/>
      <c r="BB107" s="103"/>
      <c r="BC107" s="103"/>
      <c r="BD107" s="103">
        <v>4950</v>
      </c>
      <c r="BE107" s="103"/>
      <c r="BF107" s="103"/>
      <c r="BG107" s="103"/>
      <c r="BH107" s="103"/>
      <c r="BI107" s="103">
        <v>0</v>
      </c>
      <c r="BJ107" s="103">
        <f t="shared" si="82"/>
        <v>4950</v>
      </c>
      <c r="BK107" s="94"/>
      <c r="BL107" s="131"/>
    </row>
    <row r="108" spans="1:97">
      <c r="A108" s="130"/>
      <c r="B108" s="69"/>
      <c r="C108" s="72">
        <v>226</v>
      </c>
      <c r="D108" s="77" t="s">
        <v>136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3"/>
      <c r="Q108" s="93"/>
      <c r="R108" s="93"/>
      <c r="S108" s="93"/>
      <c r="T108" s="93"/>
      <c r="U108" s="93"/>
      <c r="V108" s="93"/>
      <c r="W108" s="93"/>
      <c r="X108" s="93"/>
      <c r="Y108" s="93"/>
      <c r="Z108" s="93"/>
      <c r="AA108" s="93"/>
      <c r="AB108" s="93"/>
      <c r="AC108" s="93"/>
      <c r="AD108" s="93"/>
      <c r="AE108" s="93"/>
      <c r="AF108" s="93"/>
      <c r="AG108" s="93"/>
      <c r="AH108" s="93"/>
      <c r="AI108" s="94"/>
      <c r="AJ108" s="94"/>
      <c r="AK108" s="94"/>
      <c r="AL108" s="94"/>
      <c r="AM108" s="94"/>
      <c r="AN108" s="94"/>
      <c r="AO108" s="94"/>
      <c r="AP108" s="94"/>
      <c r="AQ108" s="94"/>
      <c r="AR108" s="94"/>
      <c r="AS108" s="94"/>
      <c r="AT108" s="94"/>
      <c r="AU108" s="94"/>
      <c r="AV108" s="94"/>
      <c r="AW108" s="94"/>
      <c r="AX108" s="94"/>
      <c r="AY108" s="94"/>
      <c r="AZ108" s="94"/>
      <c r="BA108" s="95">
        <v>244</v>
      </c>
      <c r="BB108" s="94"/>
      <c r="BC108" s="94"/>
      <c r="BD108" s="94">
        <f>BN112+BD109+BD110+BD111+BD112+BD113+BD114+BD115+BD116+BD117+BD118+BD119+BD120+BD121</f>
        <v>63850</v>
      </c>
      <c r="BE108" s="94">
        <f t="shared" ref="BE108:BI108" si="84">BO112+BE109+BE110+BE111+BE112+BE113+BE114+BE115+BE116+BE117+BE118+BE119+BE120+BE121</f>
        <v>0</v>
      </c>
      <c r="BF108" s="94">
        <f t="shared" si="84"/>
        <v>0</v>
      </c>
      <c r="BG108" s="94">
        <f t="shared" si="84"/>
        <v>0</v>
      </c>
      <c r="BH108" s="94">
        <f t="shared" si="84"/>
        <v>0</v>
      </c>
      <c r="BI108" s="94">
        <f t="shared" si="84"/>
        <v>0</v>
      </c>
      <c r="BJ108" s="94">
        <f>BD108+BI108</f>
        <v>63850</v>
      </c>
      <c r="BK108" s="94" t="e">
        <f>#REF!+#REF!+#REF!+#REF!+#REF!+#REF!+#REF!+#REF!+#REF!+#REF!+#REF!+#REF!+#REF!+#REF!</f>
        <v>#REF!</v>
      </c>
      <c r="BL108" s="131" t="e">
        <f>#REF!+#REF!+#REF!+#REF!+#REF!+#REF!+#REF!+#REF!+#REF!+#REF!+#REF!+#REF!+#REF!+#REF!</f>
        <v>#REF!</v>
      </c>
    </row>
    <row r="109" spans="1:97" ht="22.5">
      <c r="A109" s="130"/>
      <c r="B109" s="69"/>
      <c r="C109" s="72"/>
      <c r="D109" s="101" t="s">
        <v>138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3"/>
      <c r="Q109" s="93"/>
      <c r="R109" s="93"/>
      <c r="S109" s="93"/>
      <c r="T109" s="93"/>
      <c r="U109" s="93"/>
      <c r="V109" s="93"/>
      <c r="W109" s="93"/>
      <c r="X109" s="93"/>
      <c r="Y109" s="93"/>
      <c r="Z109" s="93"/>
      <c r="AA109" s="93"/>
      <c r="AB109" s="93"/>
      <c r="AC109" s="93"/>
      <c r="AD109" s="93"/>
      <c r="AE109" s="93"/>
      <c r="AF109" s="93"/>
      <c r="AG109" s="93"/>
      <c r="AH109" s="93"/>
      <c r="AI109" s="94"/>
      <c r="AJ109" s="94"/>
      <c r="AK109" s="94"/>
      <c r="AL109" s="94"/>
      <c r="AM109" s="94"/>
      <c r="AN109" s="94"/>
      <c r="AO109" s="94"/>
      <c r="AP109" s="94"/>
      <c r="AQ109" s="94"/>
      <c r="AR109" s="94"/>
      <c r="AS109" s="94"/>
      <c r="AT109" s="94"/>
      <c r="AU109" s="94"/>
      <c r="AV109" s="94"/>
      <c r="AW109" s="94"/>
      <c r="AX109" s="94"/>
      <c r="AY109" s="94"/>
      <c r="AZ109" s="94"/>
      <c r="BA109" s="95"/>
      <c r="BB109" s="94"/>
      <c r="BC109" s="94"/>
      <c r="BD109" s="103">
        <v>900</v>
      </c>
      <c r="BE109" s="103"/>
      <c r="BF109" s="103"/>
      <c r="BG109" s="103"/>
      <c r="BH109" s="103"/>
      <c r="BI109" s="103">
        <v>0</v>
      </c>
      <c r="BJ109" s="103">
        <f t="shared" si="82"/>
        <v>900</v>
      </c>
      <c r="BK109" s="94"/>
      <c r="BL109" s="131"/>
    </row>
    <row r="110" spans="1:97" ht="22.5">
      <c r="A110" s="130"/>
      <c r="B110" s="69"/>
      <c r="C110" s="72"/>
      <c r="D110" s="101" t="s">
        <v>161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3"/>
      <c r="Q110" s="93"/>
      <c r="R110" s="93"/>
      <c r="S110" s="93"/>
      <c r="T110" s="93"/>
      <c r="U110" s="93"/>
      <c r="V110" s="93"/>
      <c r="W110" s="93"/>
      <c r="X110" s="93"/>
      <c r="Y110" s="93"/>
      <c r="Z110" s="93"/>
      <c r="AA110" s="93"/>
      <c r="AB110" s="93"/>
      <c r="AC110" s="93"/>
      <c r="AD110" s="93"/>
      <c r="AE110" s="93"/>
      <c r="AF110" s="93"/>
      <c r="AG110" s="93"/>
      <c r="AH110" s="93"/>
      <c r="AI110" s="94"/>
      <c r="AJ110" s="94"/>
      <c r="AK110" s="94"/>
      <c r="AL110" s="94"/>
      <c r="AM110" s="94"/>
      <c r="AN110" s="94"/>
      <c r="AO110" s="94"/>
      <c r="AP110" s="94"/>
      <c r="AQ110" s="94"/>
      <c r="AR110" s="94"/>
      <c r="AS110" s="94"/>
      <c r="AT110" s="94"/>
      <c r="AU110" s="94"/>
      <c r="AV110" s="94"/>
      <c r="AW110" s="94"/>
      <c r="AX110" s="94"/>
      <c r="AY110" s="94"/>
      <c r="AZ110" s="94"/>
      <c r="BA110" s="95"/>
      <c r="BB110" s="94"/>
      <c r="BC110" s="94"/>
      <c r="BD110" s="103">
        <v>2700</v>
      </c>
      <c r="BE110" s="103"/>
      <c r="BF110" s="103"/>
      <c r="BG110" s="103"/>
      <c r="BH110" s="103"/>
      <c r="BI110" s="103">
        <v>0</v>
      </c>
      <c r="BJ110" s="103">
        <f t="shared" si="82"/>
        <v>2700</v>
      </c>
      <c r="BK110" s="94"/>
      <c r="BL110" s="131"/>
    </row>
    <row r="111" spans="1:97" ht="33.75">
      <c r="A111" s="130"/>
      <c r="B111" s="69"/>
      <c r="C111" s="72"/>
      <c r="D111" s="101" t="s">
        <v>139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93"/>
      <c r="U111" s="93"/>
      <c r="V111" s="93"/>
      <c r="W111" s="93"/>
      <c r="X111" s="93"/>
      <c r="Y111" s="93"/>
      <c r="Z111" s="93"/>
      <c r="AA111" s="93"/>
      <c r="AB111" s="93"/>
      <c r="AC111" s="93"/>
      <c r="AD111" s="93"/>
      <c r="AE111" s="93"/>
      <c r="AF111" s="93"/>
      <c r="AG111" s="93"/>
      <c r="AH111" s="93"/>
      <c r="AI111" s="94"/>
      <c r="AJ111" s="94"/>
      <c r="AK111" s="94"/>
      <c r="AL111" s="94"/>
      <c r="AM111" s="94"/>
      <c r="AN111" s="94"/>
      <c r="AO111" s="94"/>
      <c r="AP111" s="94"/>
      <c r="AQ111" s="94"/>
      <c r="AR111" s="94"/>
      <c r="AS111" s="94"/>
      <c r="AT111" s="94"/>
      <c r="AU111" s="94"/>
      <c r="AV111" s="94"/>
      <c r="AW111" s="94"/>
      <c r="AX111" s="94"/>
      <c r="AY111" s="94"/>
      <c r="AZ111" s="94"/>
      <c r="BA111" s="95"/>
      <c r="BB111" s="94"/>
      <c r="BC111" s="94"/>
      <c r="BD111" s="103">
        <v>2700</v>
      </c>
      <c r="BE111" s="103"/>
      <c r="BF111" s="103"/>
      <c r="BG111" s="103"/>
      <c r="BH111" s="103"/>
      <c r="BI111" s="103">
        <v>0</v>
      </c>
      <c r="BJ111" s="103">
        <f t="shared" si="82"/>
        <v>2700</v>
      </c>
      <c r="BK111" s="94"/>
      <c r="BL111" s="131"/>
    </row>
    <row r="112" spans="1:97" ht="33.75">
      <c r="A112" s="130"/>
      <c r="B112" s="69"/>
      <c r="C112" s="72"/>
      <c r="D112" s="101" t="s">
        <v>140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3"/>
      <c r="Q112" s="93"/>
      <c r="R112" s="93"/>
      <c r="S112" s="93"/>
      <c r="T112" s="93"/>
      <c r="U112" s="93"/>
      <c r="V112" s="93"/>
      <c r="W112" s="93"/>
      <c r="X112" s="93"/>
      <c r="Y112" s="93"/>
      <c r="Z112" s="93"/>
      <c r="AA112" s="93"/>
      <c r="AB112" s="93"/>
      <c r="AC112" s="93"/>
      <c r="AD112" s="93"/>
      <c r="AE112" s="93"/>
      <c r="AF112" s="93"/>
      <c r="AG112" s="93"/>
      <c r="AH112" s="93"/>
      <c r="AI112" s="94"/>
      <c r="AJ112" s="94"/>
      <c r="AK112" s="94"/>
      <c r="AL112" s="94"/>
      <c r="AM112" s="94"/>
      <c r="AN112" s="94"/>
      <c r="AO112" s="94"/>
      <c r="AP112" s="94"/>
      <c r="AQ112" s="94"/>
      <c r="AR112" s="94"/>
      <c r="AS112" s="94"/>
      <c r="AT112" s="94"/>
      <c r="AU112" s="94"/>
      <c r="AV112" s="94"/>
      <c r="AW112" s="94"/>
      <c r="AX112" s="94"/>
      <c r="AY112" s="94"/>
      <c r="AZ112" s="94"/>
      <c r="BA112" s="95"/>
      <c r="BB112" s="94"/>
      <c r="BC112" s="94"/>
      <c r="BD112" s="103">
        <v>7850</v>
      </c>
      <c r="BE112" s="103"/>
      <c r="BF112" s="103"/>
      <c r="BG112" s="103"/>
      <c r="BH112" s="103"/>
      <c r="BI112" s="103">
        <v>0</v>
      </c>
      <c r="BJ112" s="103">
        <f t="shared" si="82"/>
        <v>7850</v>
      </c>
      <c r="BK112" s="94"/>
      <c r="BL112" s="131"/>
    </row>
    <row r="113" spans="1:97" ht="22.5">
      <c r="A113" s="130"/>
      <c r="B113" s="69"/>
      <c r="C113" s="72"/>
      <c r="D113" s="101" t="s">
        <v>141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3"/>
      <c r="Q113" s="93"/>
      <c r="R113" s="93"/>
      <c r="S113" s="93"/>
      <c r="T113" s="93"/>
      <c r="U113" s="93"/>
      <c r="V113" s="93"/>
      <c r="W113" s="93"/>
      <c r="X113" s="93"/>
      <c r="Y113" s="93"/>
      <c r="Z113" s="93"/>
      <c r="AA113" s="93"/>
      <c r="AB113" s="93"/>
      <c r="AC113" s="93"/>
      <c r="AD113" s="93"/>
      <c r="AE113" s="93"/>
      <c r="AF113" s="93"/>
      <c r="AG113" s="93"/>
      <c r="AH113" s="93"/>
      <c r="AI113" s="94"/>
      <c r="AJ113" s="94"/>
      <c r="AK113" s="94"/>
      <c r="AL113" s="94"/>
      <c r="AM113" s="94"/>
      <c r="AN113" s="94"/>
      <c r="AO113" s="94"/>
      <c r="AP113" s="94"/>
      <c r="AQ113" s="94"/>
      <c r="AR113" s="94"/>
      <c r="AS113" s="94"/>
      <c r="AT113" s="94"/>
      <c r="AU113" s="94"/>
      <c r="AV113" s="94"/>
      <c r="AW113" s="94"/>
      <c r="AX113" s="94"/>
      <c r="AY113" s="94"/>
      <c r="AZ113" s="94"/>
      <c r="BA113" s="95"/>
      <c r="BB113" s="94"/>
      <c r="BC113" s="94"/>
      <c r="BD113" s="103">
        <v>1350</v>
      </c>
      <c r="BE113" s="103"/>
      <c r="BF113" s="103"/>
      <c r="BG113" s="103"/>
      <c r="BH113" s="103"/>
      <c r="BI113" s="103">
        <v>0</v>
      </c>
      <c r="BJ113" s="103">
        <f t="shared" si="82"/>
        <v>1350</v>
      </c>
      <c r="BK113" s="94"/>
      <c r="BL113" s="131"/>
    </row>
    <row r="114" spans="1:97" ht="22.5">
      <c r="A114" s="130"/>
      <c r="B114" s="69"/>
      <c r="C114" s="72"/>
      <c r="D114" s="101" t="s">
        <v>142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  <c r="T114" s="93"/>
      <c r="U114" s="93"/>
      <c r="V114" s="93"/>
      <c r="W114" s="93"/>
      <c r="X114" s="93"/>
      <c r="Y114" s="93"/>
      <c r="Z114" s="93"/>
      <c r="AA114" s="93"/>
      <c r="AB114" s="93"/>
      <c r="AC114" s="93"/>
      <c r="AD114" s="93"/>
      <c r="AE114" s="93"/>
      <c r="AF114" s="93"/>
      <c r="AG114" s="93"/>
      <c r="AH114" s="93"/>
      <c r="AI114" s="94"/>
      <c r="AJ114" s="94"/>
      <c r="AK114" s="94"/>
      <c r="AL114" s="94"/>
      <c r="AM114" s="94"/>
      <c r="AN114" s="94"/>
      <c r="AO114" s="94"/>
      <c r="AP114" s="94"/>
      <c r="AQ114" s="94"/>
      <c r="AR114" s="94"/>
      <c r="AS114" s="94"/>
      <c r="AT114" s="94"/>
      <c r="AU114" s="94"/>
      <c r="AV114" s="94"/>
      <c r="AW114" s="94"/>
      <c r="AX114" s="94"/>
      <c r="AY114" s="94"/>
      <c r="AZ114" s="94"/>
      <c r="BA114" s="95"/>
      <c r="BB114" s="94"/>
      <c r="BC114" s="94"/>
      <c r="BD114" s="103">
        <v>6400</v>
      </c>
      <c r="BE114" s="103"/>
      <c r="BF114" s="103"/>
      <c r="BG114" s="103"/>
      <c r="BH114" s="103"/>
      <c r="BI114" s="103">
        <v>0</v>
      </c>
      <c r="BJ114" s="103">
        <f t="shared" si="82"/>
        <v>6400</v>
      </c>
      <c r="BK114" s="94"/>
      <c r="BL114" s="131"/>
    </row>
    <row r="115" spans="1:97" ht="22.5">
      <c r="A115" s="130"/>
      <c r="B115" s="69"/>
      <c r="C115" s="72"/>
      <c r="D115" s="101" t="s">
        <v>143</v>
      </c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3"/>
      <c r="Q115" s="93"/>
      <c r="R115" s="93"/>
      <c r="S115" s="93"/>
      <c r="T115" s="93"/>
      <c r="U115" s="93"/>
      <c r="V115" s="93"/>
      <c r="W115" s="93"/>
      <c r="X115" s="93"/>
      <c r="Y115" s="93"/>
      <c r="Z115" s="93"/>
      <c r="AA115" s="93"/>
      <c r="AB115" s="93"/>
      <c r="AC115" s="93"/>
      <c r="AD115" s="93"/>
      <c r="AE115" s="93"/>
      <c r="AF115" s="93"/>
      <c r="AG115" s="93"/>
      <c r="AH115" s="93"/>
      <c r="AI115" s="94"/>
      <c r="AJ115" s="94"/>
      <c r="AK115" s="94"/>
      <c r="AL115" s="94"/>
      <c r="AM115" s="94"/>
      <c r="AN115" s="94"/>
      <c r="AO115" s="94"/>
      <c r="AP115" s="94"/>
      <c r="AQ115" s="94"/>
      <c r="AR115" s="94"/>
      <c r="AS115" s="94"/>
      <c r="AT115" s="94"/>
      <c r="AU115" s="94"/>
      <c r="AV115" s="94"/>
      <c r="AW115" s="94"/>
      <c r="AX115" s="94"/>
      <c r="AY115" s="94"/>
      <c r="AZ115" s="94"/>
      <c r="BA115" s="95"/>
      <c r="BB115" s="94"/>
      <c r="BC115" s="94"/>
      <c r="BD115" s="103">
        <v>6400</v>
      </c>
      <c r="BE115" s="103"/>
      <c r="BF115" s="103"/>
      <c r="BG115" s="103"/>
      <c r="BH115" s="103"/>
      <c r="BI115" s="103">
        <v>0</v>
      </c>
      <c r="BJ115" s="103">
        <f t="shared" si="82"/>
        <v>6400</v>
      </c>
      <c r="BK115" s="94"/>
      <c r="BL115" s="131"/>
    </row>
    <row r="116" spans="1:97" ht="22.5">
      <c r="A116" s="130"/>
      <c r="B116" s="69"/>
      <c r="C116" s="72"/>
      <c r="D116" s="101" t="s">
        <v>144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3"/>
      <c r="Q116" s="93"/>
      <c r="R116" s="93"/>
      <c r="S116" s="93"/>
      <c r="T116" s="93"/>
      <c r="U116" s="93"/>
      <c r="V116" s="93"/>
      <c r="W116" s="93"/>
      <c r="X116" s="93"/>
      <c r="Y116" s="93"/>
      <c r="Z116" s="93"/>
      <c r="AA116" s="93"/>
      <c r="AB116" s="93"/>
      <c r="AC116" s="93"/>
      <c r="AD116" s="93"/>
      <c r="AE116" s="93"/>
      <c r="AF116" s="93"/>
      <c r="AG116" s="93"/>
      <c r="AH116" s="93"/>
      <c r="AI116" s="94"/>
      <c r="AJ116" s="94"/>
      <c r="AK116" s="94"/>
      <c r="AL116" s="94"/>
      <c r="AM116" s="94"/>
      <c r="AN116" s="94"/>
      <c r="AO116" s="94"/>
      <c r="AP116" s="94"/>
      <c r="AQ116" s="94"/>
      <c r="AR116" s="94"/>
      <c r="AS116" s="94"/>
      <c r="AT116" s="94"/>
      <c r="AU116" s="94"/>
      <c r="AV116" s="94"/>
      <c r="AW116" s="94"/>
      <c r="AX116" s="94"/>
      <c r="AY116" s="94"/>
      <c r="AZ116" s="94"/>
      <c r="BA116" s="95"/>
      <c r="BB116" s="94"/>
      <c r="BC116" s="94"/>
      <c r="BD116" s="103">
        <v>2250</v>
      </c>
      <c r="BE116" s="103"/>
      <c r="BF116" s="103"/>
      <c r="BG116" s="103"/>
      <c r="BH116" s="103"/>
      <c r="BI116" s="103">
        <v>0</v>
      </c>
      <c r="BJ116" s="103">
        <f t="shared" si="82"/>
        <v>2250</v>
      </c>
      <c r="BK116" s="94"/>
      <c r="BL116" s="131"/>
    </row>
    <row r="117" spans="1:97" ht="22.5">
      <c r="A117" s="130"/>
      <c r="B117" s="69"/>
      <c r="C117" s="72"/>
      <c r="D117" s="101" t="s">
        <v>162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3"/>
      <c r="Q117" s="93"/>
      <c r="R117" s="93"/>
      <c r="S117" s="93"/>
      <c r="T117" s="93"/>
      <c r="U117" s="93"/>
      <c r="V117" s="93"/>
      <c r="W117" s="93"/>
      <c r="X117" s="93"/>
      <c r="Y117" s="93"/>
      <c r="Z117" s="93"/>
      <c r="AA117" s="93"/>
      <c r="AB117" s="93"/>
      <c r="AC117" s="93"/>
      <c r="AD117" s="93"/>
      <c r="AE117" s="93"/>
      <c r="AF117" s="93"/>
      <c r="AG117" s="93"/>
      <c r="AH117" s="93"/>
      <c r="AI117" s="94"/>
      <c r="AJ117" s="94"/>
      <c r="AK117" s="94"/>
      <c r="AL117" s="94"/>
      <c r="AM117" s="94"/>
      <c r="AN117" s="94"/>
      <c r="AO117" s="94"/>
      <c r="AP117" s="94"/>
      <c r="AQ117" s="94"/>
      <c r="AR117" s="94"/>
      <c r="AS117" s="94"/>
      <c r="AT117" s="94"/>
      <c r="AU117" s="94"/>
      <c r="AV117" s="94"/>
      <c r="AW117" s="94"/>
      <c r="AX117" s="94"/>
      <c r="AY117" s="94"/>
      <c r="AZ117" s="94"/>
      <c r="BA117" s="95"/>
      <c r="BB117" s="94"/>
      <c r="BC117" s="94"/>
      <c r="BD117" s="103">
        <v>1800</v>
      </c>
      <c r="BE117" s="103"/>
      <c r="BF117" s="103"/>
      <c r="BG117" s="103"/>
      <c r="BH117" s="103"/>
      <c r="BI117" s="103">
        <v>0</v>
      </c>
      <c r="BJ117" s="103">
        <f t="shared" ref="BJ117:BJ121" si="85">BD117+BI117</f>
        <v>1800</v>
      </c>
      <c r="BK117" s="94"/>
      <c r="BL117" s="131"/>
    </row>
    <row r="118" spans="1:97" ht="22.5">
      <c r="A118" s="130"/>
      <c r="B118" s="69"/>
      <c r="C118" s="72"/>
      <c r="D118" s="101" t="s">
        <v>163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  <c r="AI118" s="94"/>
      <c r="AJ118" s="94"/>
      <c r="AK118" s="94"/>
      <c r="AL118" s="94"/>
      <c r="AM118" s="94"/>
      <c r="AN118" s="94"/>
      <c r="AO118" s="94"/>
      <c r="AP118" s="94"/>
      <c r="AQ118" s="94"/>
      <c r="AR118" s="94"/>
      <c r="AS118" s="94"/>
      <c r="AT118" s="94"/>
      <c r="AU118" s="94"/>
      <c r="AV118" s="94"/>
      <c r="AW118" s="94"/>
      <c r="AX118" s="94"/>
      <c r="AY118" s="94"/>
      <c r="AZ118" s="94"/>
      <c r="BA118" s="95"/>
      <c r="BB118" s="94"/>
      <c r="BC118" s="94"/>
      <c r="BD118" s="103">
        <f>2250+2250</f>
        <v>4500</v>
      </c>
      <c r="BE118" s="103"/>
      <c r="BF118" s="103"/>
      <c r="BG118" s="103"/>
      <c r="BH118" s="103"/>
      <c r="BI118" s="103">
        <v>0</v>
      </c>
      <c r="BJ118" s="103">
        <f t="shared" si="85"/>
        <v>4500</v>
      </c>
      <c r="BK118" s="94"/>
      <c r="BL118" s="131"/>
    </row>
    <row r="119" spans="1:97" ht="33.75">
      <c r="A119" s="130"/>
      <c r="B119" s="69"/>
      <c r="C119" s="72"/>
      <c r="D119" s="101" t="s">
        <v>164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3"/>
      <c r="Q119" s="93"/>
      <c r="R119" s="93"/>
      <c r="S119" s="93"/>
      <c r="T119" s="93"/>
      <c r="U119" s="93"/>
      <c r="V119" s="93"/>
      <c r="W119" s="93"/>
      <c r="X119" s="93"/>
      <c r="Y119" s="93"/>
      <c r="Z119" s="93"/>
      <c r="AA119" s="93"/>
      <c r="AB119" s="93"/>
      <c r="AC119" s="93"/>
      <c r="AD119" s="93"/>
      <c r="AE119" s="93"/>
      <c r="AF119" s="93"/>
      <c r="AG119" s="93"/>
      <c r="AH119" s="93"/>
      <c r="AI119" s="94"/>
      <c r="AJ119" s="94"/>
      <c r="AK119" s="94"/>
      <c r="AL119" s="94"/>
      <c r="AM119" s="94"/>
      <c r="AN119" s="94"/>
      <c r="AO119" s="94"/>
      <c r="AP119" s="94"/>
      <c r="AQ119" s="94"/>
      <c r="AR119" s="94"/>
      <c r="AS119" s="94"/>
      <c r="AT119" s="94"/>
      <c r="AU119" s="94"/>
      <c r="AV119" s="94"/>
      <c r="AW119" s="94"/>
      <c r="AX119" s="94"/>
      <c r="AY119" s="94"/>
      <c r="AZ119" s="94"/>
      <c r="BA119" s="95"/>
      <c r="BB119" s="94"/>
      <c r="BC119" s="94"/>
      <c r="BD119" s="103">
        <v>2700</v>
      </c>
      <c r="BE119" s="103"/>
      <c r="BF119" s="103"/>
      <c r="BG119" s="103"/>
      <c r="BH119" s="103"/>
      <c r="BI119" s="103">
        <v>0</v>
      </c>
      <c r="BJ119" s="103">
        <f t="shared" si="85"/>
        <v>2700</v>
      </c>
      <c r="BK119" s="94"/>
      <c r="BL119" s="131"/>
    </row>
    <row r="120" spans="1:97" ht="22.5">
      <c r="A120" s="130"/>
      <c r="B120" s="69"/>
      <c r="C120" s="72"/>
      <c r="D120" s="101" t="s">
        <v>165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3"/>
      <c r="Q120" s="93"/>
      <c r="R120" s="93"/>
      <c r="S120" s="93"/>
      <c r="T120" s="93"/>
      <c r="U120" s="93"/>
      <c r="V120" s="93"/>
      <c r="W120" s="93"/>
      <c r="X120" s="93"/>
      <c r="Y120" s="93"/>
      <c r="Z120" s="93"/>
      <c r="AA120" s="93"/>
      <c r="AB120" s="93"/>
      <c r="AC120" s="93"/>
      <c r="AD120" s="93"/>
      <c r="AE120" s="93"/>
      <c r="AF120" s="93"/>
      <c r="AG120" s="93"/>
      <c r="AH120" s="93"/>
      <c r="AI120" s="94"/>
      <c r="AJ120" s="94"/>
      <c r="AK120" s="94"/>
      <c r="AL120" s="94"/>
      <c r="AM120" s="94"/>
      <c r="AN120" s="94"/>
      <c r="AO120" s="94"/>
      <c r="AP120" s="94"/>
      <c r="AQ120" s="94"/>
      <c r="AR120" s="94"/>
      <c r="AS120" s="94"/>
      <c r="AT120" s="94"/>
      <c r="AU120" s="94"/>
      <c r="AV120" s="94"/>
      <c r="AW120" s="94"/>
      <c r="AX120" s="94"/>
      <c r="AY120" s="94"/>
      <c r="AZ120" s="94"/>
      <c r="BA120" s="95"/>
      <c r="BB120" s="94"/>
      <c r="BC120" s="94"/>
      <c r="BD120" s="103">
        <v>22950</v>
      </c>
      <c r="BE120" s="103"/>
      <c r="BF120" s="103"/>
      <c r="BG120" s="103"/>
      <c r="BH120" s="103"/>
      <c r="BI120" s="103">
        <v>0</v>
      </c>
      <c r="BJ120" s="103">
        <f t="shared" si="85"/>
        <v>22950</v>
      </c>
      <c r="BK120" s="94"/>
      <c r="BL120" s="131"/>
    </row>
    <row r="121" spans="1:97" ht="22.5">
      <c r="A121" s="130"/>
      <c r="B121" s="69"/>
      <c r="C121" s="72"/>
      <c r="D121" s="101" t="s">
        <v>166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3"/>
      <c r="Q121" s="93"/>
      <c r="R121" s="93"/>
      <c r="S121" s="93"/>
      <c r="T121" s="93"/>
      <c r="U121" s="93"/>
      <c r="V121" s="93"/>
      <c r="W121" s="93"/>
      <c r="X121" s="93"/>
      <c r="Y121" s="93"/>
      <c r="Z121" s="93"/>
      <c r="AA121" s="93"/>
      <c r="AB121" s="93"/>
      <c r="AC121" s="93"/>
      <c r="AD121" s="93"/>
      <c r="AE121" s="93"/>
      <c r="AF121" s="93"/>
      <c r="AG121" s="93"/>
      <c r="AH121" s="93"/>
      <c r="AI121" s="94"/>
      <c r="AJ121" s="94"/>
      <c r="AK121" s="94"/>
      <c r="AL121" s="94"/>
      <c r="AM121" s="94"/>
      <c r="AN121" s="94"/>
      <c r="AO121" s="94"/>
      <c r="AP121" s="94"/>
      <c r="AQ121" s="94"/>
      <c r="AR121" s="94"/>
      <c r="AS121" s="94"/>
      <c r="AT121" s="94"/>
      <c r="AU121" s="94"/>
      <c r="AV121" s="94"/>
      <c r="AW121" s="94"/>
      <c r="AX121" s="94"/>
      <c r="AY121" s="94"/>
      <c r="AZ121" s="94"/>
      <c r="BA121" s="95"/>
      <c r="BB121" s="94"/>
      <c r="BC121" s="94"/>
      <c r="BD121" s="103">
        <v>1350</v>
      </c>
      <c r="BE121" s="103"/>
      <c r="BF121" s="103"/>
      <c r="BG121" s="103"/>
      <c r="BH121" s="103"/>
      <c r="BI121" s="103">
        <v>0</v>
      </c>
      <c r="BJ121" s="103">
        <f t="shared" si="85"/>
        <v>1350</v>
      </c>
      <c r="BK121" s="94"/>
      <c r="BL121" s="131"/>
    </row>
    <row r="122" spans="1:97">
      <c r="A122" s="130"/>
      <c r="B122" s="69"/>
      <c r="C122" s="72">
        <v>226</v>
      </c>
      <c r="D122" s="77" t="s">
        <v>105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3"/>
      <c r="Q122" s="93"/>
      <c r="R122" s="93"/>
      <c r="S122" s="93"/>
      <c r="T122" s="93"/>
      <c r="U122" s="93"/>
      <c r="V122" s="93"/>
      <c r="W122" s="93"/>
      <c r="X122" s="93"/>
      <c r="Y122" s="93"/>
      <c r="Z122" s="93"/>
      <c r="AA122" s="93"/>
      <c r="AB122" s="93"/>
      <c r="AC122" s="93"/>
      <c r="AD122" s="93"/>
      <c r="AE122" s="93"/>
      <c r="AF122" s="93"/>
      <c r="AG122" s="93"/>
      <c r="AH122" s="93"/>
      <c r="AI122" s="94"/>
      <c r="AJ122" s="94"/>
      <c r="AK122" s="94"/>
      <c r="AL122" s="94"/>
      <c r="AM122" s="94"/>
      <c r="AN122" s="94"/>
      <c r="AO122" s="94"/>
      <c r="AP122" s="94"/>
      <c r="AQ122" s="94"/>
      <c r="AR122" s="94"/>
      <c r="AS122" s="94"/>
      <c r="AT122" s="94"/>
      <c r="AU122" s="94"/>
      <c r="AV122" s="94"/>
      <c r="AW122" s="94"/>
      <c r="AX122" s="94"/>
      <c r="AY122" s="94"/>
      <c r="AZ122" s="94"/>
      <c r="BA122" s="95">
        <v>113</v>
      </c>
      <c r="BB122" s="94"/>
      <c r="BC122" s="94"/>
      <c r="BD122" s="94">
        <f>BD123</f>
        <v>2250</v>
      </c>
      <c r="BE122" s="94">
        <f t="shared" ref="BE122:BI122" si="86">BE123</f>
        <v>0</v>
      </c>
      <c r="BF122" s="94">
        <f t="shared" si="86"/>
        <v>0</v>
      </c>
      <c r="BG122" s="94">
        <f t="shared" si="86"/>
        <v>0</v>
      </c>
      <c r="BH122" s="94">
        <f t="shared" si="86"/>
        <v>0</v>
      </c>
      <c r="BI122" s="94">
        <f t="shared" si="86"/>
        <v>0</v>
      </c>
      <c r="BJ122" s="94">
        <f>BD122+BI122</f>
        <v>2250</v>
      </c>
      <c r="BK122" s="94"/>
      <c r="BL122" s="131"/>
    </row>
    <row r="123" spans="1:97" ht="33.75">
      <c r="A123" s="130"/>
      <c r="B123" s="69"/>
      <c r="C123" s="72"/>
      <c r="D123" s="101" t="s">
        <v>137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3"/>
      <c r="Q123" s="93"/>
      <c r="R123" s="93"/>
      <c r="S123" s="93"/>
      <c r="T123" s="93"/>
      <c r="U123" s="93"/>
      <c r="V123" s="93"/>
      <c r="W123" s="93"/>
      <c r="X123" s="93"/>
      <c r="Y123" s="93"/>
      <c r="Z123" s="93"/>
      <c r="AA123" s="93"/>
      <c r="AB123" s="93"/>
      <c r="AC123" s="93"/>
      <c r="AD123" s="93"/>
      <c r="AE123" s="93"/>
      <c r="AF123" s="93"/>
      <c r="AG123" s="93"/>
      <c r="AH123" s="93"/>
      <c r="AI123" s="94"/>
      <c r="AJ123" s="94"/>
      <c r="AK123" s="94"/>
      <c r="AL123" s="94"/>
      <c r="AM123" s="94"/>
      <c r="AN123" s="94"/>
      <c r="AO123" s="94"/>
      <c r="AP123" s="94"/>
      <c r="AQ123" s="94"/>
      <c r="AR123" s="94"/>
      <c r="AS123" s="94"/>
      <c r="AT123" s="94"/>
      <c r="AU123" s="94"/>
      <c r="AV123" s="94"/>
      <c r="AW123" s="94"/>
      <c r="AX123" s="94"/>
      <c r="AY123" s="94"/>
      <c r="AZ123" s="94"/>
      <c r="BA123" s="95"/>
      <c r="BB123" s="94"/>
      <c r="BC123" s="94"/>
      <c r="BD123" s="103">
        <v>2250</v>
      </c>
      <c r="BE123" s="103"/>
      <c r="BF123" s="103"/>
      <c r="BG123" s="103"/>
      <c r="BH123" s="103"/>
      <c r="BI123" s="103">
        <v>0</v>
      </c>
      <c r="BJ123" s="103">
        <f t="shared" ref="BJ123" si="87">BD123+BI123</f>
        <v>2250</v>
      </c>
      <c r="BK123" s="94"/>
      <c r="BL123" s="131"/>
    </row>
    <row r="124" spans="1:97" ht="21">
      <c r="A124" s="130"/>
      <c r="B124" s="69"/>
      <c r="C124" s="72">
        <v>345</v>
      </c>
      <c r="D124" s="77" t="s">
        <v>3</v>
      </c>
      <c r="E124" s="93" t="e">
        <f>#REF!</f>
        <v>#REF!</v>
      </c>
      <c r="F124" s="93"/>
      <c r="G124" s="93" t="e">
        <f t="shared" ref="G124" si="88">E124+F124</f>
        <v>#REF!</v>
      </c>
      <c r="H124" s="93"/>
      <c r="I124" s="93" t="e">
        <f t="shared" ref="I124" si="89">G124+H124</f>
        <v>#REF!</v>
      </c>
      <c r="J124" s="93" t="e">
        <f>#REF!</f>
        <v>#REF!</v>
      </c>
      <c r="K124" s="93"/>
      <c r="L124" s="93"/>
      <c r="M124" s="93" t="e">
        <f t="shared" ref="M124" si="90">I124+L124</f>
        <v>#REF!</v>
      </c>
      <c r="N124" s="93">
        <v>0</v>
      </c>
      <c r="O124" s="93" t="e">
        <f t="shared" ref="O124" si="91">M124+N124</f>
        <v>#REF!</v>
      </c>
      <c r="P124" s="93"/>
      <c r="Q124" s="93" t="e">
        <f t="shared" ref="Q124" si="92">O124+P124</f>
        <v>#REF!</v>
      </c>
      <c r="R124" s="93"/>
      <c r="S124" s="93" t="e">
        <f t="shared" ref="S124" si="93">Q124+R124</f>
        <v>#REF!</v>
      </c>
      <c r="T124" s="93"/>
      <c r="U124" s="93" t="e">
        <f t="shared" ref="U124" si="94">S124+T124</f>
        <v>#REF!</v>
      </c>
      <c r="V124" s="93"/>
      <c r="W124" s="93" t="e">
        <f t="shared" ref="W124" si="95">U124+V124</f>
        <v>#REF!</v>
      </c>
      <c r="X124" s="93"/>
      <c r="Y124" s="93" t="e">
        <f>W124+X124</f>
        <v>#REF!</v>
      </c>
      <c r="Z124" s="93"/>
      <c r="AA124" s="93" t="e">
        <f t="shared" ref="AA124" si="96">Y124+Z124</f>
        <v>#REF!</v>
      </c>
      <c r="AB124" s="93"/>
      <c r="AC124" s="93" t="e">
        <f t="shared" ref="AC124" si="97">AA124+AB124</f>
        <v>#REF!</v>
      </c>
      <c r="AD124" s="93"/>
      <c r="AE124" s="93" t="e">
        <f t="shared" ref="AE124" si="98">AC124+AD124</f>
        <v>#REF!</v>
      </c>
      <c r="AF124" s="93"/>
      <c r="AG124" s="93" t="e">
        <f t="shared" ref="AG124" si="99">AE124+AF124</f>
        <v>#REF!</v>
      </c>
      <c r="AH124" s="93"/>
      <c r="AI124" s="94" t="e">
        <f t="shared" ref="AI124" si="100">AG124+AH124</f>
        <v>#REF!</v>
      </c>
      <c r="AJ124" s="94"/>
      <c r="AK124" s="94" t="e">
        <f t="shared" ref="AK124" si="101">AI124+AJ124</f>
        <v>#REF!</v>
      </c>
      <c r="AL124" s="94"/>
      <c r="AM124" s="94" t="e">
        <f t="shared" ref="AM124" si="102">AK124+AL124</f>
        <v>#REF!</v>
      </c>
      <c r="AN124" s="94"/>
      <c r="AO124" s="94" t="e">
        <f t="shared" ref="AO124" si="103">AM124+AN124</f>
        <v>#REF!</v>
      </c>
      <c r="AP124" s="94"/>
      <c r="AQ124" s="94" t="e">
        <f t="shared" ref="AQ124" si="104">AO124+AP124</f>
        <v>#REF!</v>
      </c>
      <c r="AR124" s="94"/>
      <c r="AS124" s="94" t="e">
        <f t="shared" ref="AS124" si="105">AQ124+AR124</f>
        <v>#REF!</v>
      </c>
      <c r="AT124" s="94"/>
      <c r="AU124" s="94" t="e">
        <f t="shared" ref="AU124" si="106">AS124+AT124</f>
        <v>#REF!</v>
      </c>
      <c r="AV124" s="94"/>
      <c r="AW124" s="94" t="e">
        <f t="shared" ref="AW124" si="107">AU124+AV124</f>
        <v>#REF!</v>
      </c>
      <c r="AX124" s="94"/>
      <c r="AY124" s="94" t="e">
        <f t="shared" ref="AY124" si="108">AW124+AX124</f>
        <v>#REF!</v>
      </c>
      <c r="AZ124" s="94"/>
      <c r="BA124" s="95">
        <v>244</v>
      </c>
      <c r="BB124" s="94" t="e">
        <f>AY124+AZ124</f>
        <v>#REF!</v>
      </c>
      <c r="BC124" s="94"/>
      <c r="BD124" s="94">
        <f>BD125</f>
        <v>20450</v>
      </c>
      <c r="BE124" s="94">
        <f t="shared" ref="BE124:BI124" si="109">BE125</f>
        <v>0</v>
      </c>
      <c r="BF124" s="94">
        <f t="shared" si="109"/>
        <v>0</v>
      </c>
      <c r="BG124" s="94">
        <f t="shared" si="109"/>
        <v>0</v>
      </c>
      <c r="BH124" s="94">
        <f t="shared" si="109"/>
        <v>0</v>
      </c>
      <c r="BI124" s="94">
        <f t="shared" si="109"/>
        <v>0</v>
      </c>
      <c r="BJ124" s="94">
        <f>BD124+BI124</f>
        <v>20450</v>
      </c>
      <c r="BK124" s="93" t="e">
        <f>#REF!</f>
        <v>#REF!</v>
      </c>
      <c r="BL124" s="131" t="e">
        <f>#REF!</f>
        <v>#REF!</v>
      </c>
      <c r="BM124" s="73"/>
    </row>
    <row r="125" spans="1:97" ht="23.25" thickBot="1">
      <c r="A125" s="69"/>
      <c r="B125" s="69"/>
      <c r="C125" s="72"/>
      <c r="D125" s="101" t="s">
        <v>145</v>
      </c>
      <c r="E125" s="102"/>
      <c r="F125" s="102"/>
      <c r="G125" s="102"/>
      <c r="H125" s="102"/>
      <c r="I125" s="102"/>
      <c r="J125" s="102"/>
      <c r="K125" s="102"/>
      <c r="L125" s="102"/>
      <c r="M125" s="102"/>
      <c r="N125" s="102"/>
      <c r="O125" s="102"/>
      <c r="P125" s="102"/>
      <c r="Q125" s="102"/>
      <c r="R125" s="102"/>
      <c r="S125" s="102"/>
      <c r="T125" s="102"/>
      <c r="U125" s="102"/>
      <c r="V125" s="102"/>
      <c r="W125" s="102"/>
      <c r="X125" s="102"/>
      <c r="Y125" s="102"/>
      <c r="Z125" s="102"/>
      <c r="AA125" s="102"/>
      <c r="AB125" s="102"/>
      <c r="AC125" s="102"/>
      <c r="AD125" s="102"/>
      <c r="AE125" s="102"/>
      <c r="AF125" s="102"/>
      <c r="AG125" s="102"/>
      <c r="AH125" s="102"/>
      <c r="AI125" s="103"/>
      <c r="AJ125" s="103"/>
      <c r="AK125" s="103"/>
      <c r="AL125" s="103"/>
      <c r="AM125" s="103"/>
      <c r="AN125" s="103"/>
      <c r="AO125" s="103"/>
      <c r="AP125" s="103"/>
      <c r="AQ125" s="103"/>
      <c r="AR125" s="103"/>
      <c r="AS125" s="103"/>
      <c r="AT125" s="103"/>
      <c r="AU125" s="103"/>
      <c r="AV125" s="103"/>
      <c r="AW125" s="103"/>
      <c r="AX125" s="103"/>
      <c r="AY125" s="103"/>
      <c r="AZ125" s="103"/>
      <c r="BA125" s="104"/>
      <c r="BB125" s="103"/>
      <c r="BC125" s="103"/>
      <c r="BD125" s="103">
        <v>20450</v>
      </c>
      <c r="BE125" s="103"/>
      <c r="BF125" s="103"/>
      <c r="BG125" s="103"/>
      <c r="BH125" s="103"/>
      <c r="BI125" s="103">
        <v>0</v>
      </c>
      <c r="BJ125" s="103">
        <f>BD125+BI125</f>
        <v>20450</v>
      </c>
      <c r="BK125" s="120"/>
      <c r="BL125" s="121"/>
      <c r="BM125" s="73"/>
    </row>
    <row r="126" spans="1:97" s="145" customFormat="1" ht="12" thickBot="1">
      <c r="A126" s="147" t="s">
        <v>88</v>
      </c>
      <c r="B126" s="148"/>
      <c r="C126" s="148"/>
      <c r="D126" s="148"/>
      <c r="E126" s="148"/>
      <c r="F126" s="148"/>
      <c r="G126" s="148"/>
      <c r="H126" s="148"/>
      <c r="I126" s="148"/>
      <c r="J126" s="148"/>
      <c r="K126" s="148"/>
      <c r="L126" s="148"/>
      <c r="M126" s="148"/>
      <c r="N126" s="148"/>
      <c r="O126" s="148"/>
      <c r="P126" s="148"/>
      <c r="Q126" s="148"/>
      <c r="R126" s="148"/>
      <c r="S126" s="148"/>
      <c r="T126" s="148"/>
      <c r="U126" s="148"/>
      <c r="V126" s="148"/>
      <c r="W126" s="148"/>
      <c r="X126" s="148"/>
      <c r="Y126" s="148"/>
      <c r="Z126" s="148"/>
      <c r="AA126" s="148"/>
      <c r="AB126" s="148"/>
      <c r="AC126" s="148"/>
      <c r="AD126" s="148"/>
      <c r="AE126" s="148"/>
      <c r="AF126" s="148"/>
      <c r="AG126" s="148"/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9"/>
      <c r="BB126" s="150"/>
      <c r="BC126" s="150"/>
      <c r="BD126" s="150">
        <f t="shared" ref="BD126:BI126" si="110">BD103+BD105+BD108+BD122+BD124</f>
        <v>94000</v>
      </c>
      <c r="BE126" s="150">
        <f t="shared" si="110"/>
        <v>0</v>
      </c>
      <c r="BF126" s="150">
        <f t="shared" si="110"/>
        <v>0</v>
      </c>
      <c r="BG126" s="150">
        <f t="shared" si="110"/>
        <v>0</v>
      </c>
      <c r="BH126" s="150">
        <f t="shared" si="110"/>
        <v>0</v>
      </c>
      <c r="BI126" s="150">
        <f t="shared" si="110"/>
        <v>0</v>
      </c>
      <c r="BJ126" s="150">
        <f>BD126+BI126</f>
        <v>94000</v>
      </c>
      <c r="BK126" s="151" t="e">
        <f>BK105+BK108</f>
        <v>#REF!</v>
      </c>
      <c r="BL126" s="224" t="e">
        <f>SUM(BL105:BL108)</f>
        <v>#REF!</v>
      </c>
      <c r="BM126" s="70"/>
      <c r="BN126" s="70"/>
      <c r="BO126" s="70"/>
      <c r="BP126" s="70"/>
      <c r="BQ126" s="70"/>
      <c r="BR126" s="70"/>
      <c r="BS126" s="70"/>
      <c r="BT126" s="70"/>
      <c r="BU126" s="70"/>
      <c r="BV126" s="70"/>
      <c r="BW126" s="70"/>
      <c r="BX126" s="70"/>
      <c r="BY126" s="70"/>
      <c r="BZ126" s="70"/>
      <c r="CA126" s="71"/>
      <c r="CB126" s="71"/>
      <c r="CC126" s="71"/>
      <c r="CD126" s="71"/>
      <c r="CE126" s="71"/>
      <c r="CF126" s="71"/>
      <c r="CG126" s="71"/>
      <c r="CH126" s="71"/>
      <c r="CI126" s="71"/>
      <c r="CJ126" s="71"/>
      <c r="CK126" s="71"/>
      <c r="CL126" s="71"/>
      <c r="CM126" s="71"/>
      <c r="CN126" s="71"/>
      <c r="CO126" s="71"/>
      <c r="CP126" s="71"/>
      <c r="CQ126" s="71"/>
      <c r="CR126" s="71"/>
      <c r="CS126" s="71"/>
    </row>
    <row r="127" spans="1:97" ht="21">
      <c r="A127" s="106" t="s">
        <v>146</v>
      </c>
      <c r="B127" s="99" t="s">
        <v>79</v>
      </c>
      <c r="C127" s="100">
        <v>346</v>
      </c>
      <c r="D127" s="107" t="s">
        <v>147</v>
      </c>
      <c r="E127" s="108"/>
      <c r="F127" s="108"/>
      <c r="G127" s="108"/>
      <c r="H127" s="108"/>
      <c r="I127" s="108"/>
      <c r="J127" s="108"/>
      <c r="K127" s="108"/>
      <c r="L127" s="108"/>
      <c r="M127" s="108"/>
      <c r="N127" s="108"/>
      <c r="O127" s="108"/>
      <c r="P127" s="108"/>
      <c r="Q127" s="108"/>
      <c r="R127" s="108"/>
      <c r="S127" s="108"/>
      <c r="T127" s="108"/>
      <c r="U127" s="108"/>
      <c r="V127" s="108"/>
      <c r="W127" s="108"/>
      <c r="X127" s="108"/>
      <c r="Y127" s="108"/>
      <c r="Z127" s="108"/>
      <c r="AA127" s="108"/>
      <c r="AB127" s="108"/>
      <c r="AC127" s="108"/>
      <c r="AD127" s="108"/>
      <c r="AE127" s="108"/>
      <c r="AF127" s="108"/>
      <c r="AG127" s="108"/>
      <c r="AH127" s="108"/>
      <c r="AI127" s="109"/>
      <c r="AJ127" s="109"/>
      <c r="AK127" s="109"/>
      <c r="AL127" s="109"/>
      <c r="AM127" s="109"/>
      <c r="AN127" s="109"/>
      <c r="AO127" s="109"/>
      <c r="AP127" s="109"/>
      <c r="AQ127" s="109"/>
      <c r="AR127" s="109"/>
      <c r="AS127" s="109"/>
      <c r="AT127" s="109"/>
      <c r="AU127" s="109"/>
      <c r="AV127" s="109"/>
      <c r="AW127" s="109"/>
      <c r="AX127" s="109"/>
      <c r="AY127" s="109"/>
      <c r="AZ127" s="109"/>
      <c r="BA127" s="110">
        <v>244</v>
      </c>
      <c r="BB127" s="109"/>
      <c r="BC127" s="109"/>
      <c r="BD127" s="109">
        <f>BD128+BD129+BD130</f>
        <v>5900</v>
      </c>
      <c r="BE127" s="109">
        <f t="shared" ref="BE127:BI127" si="111">BE128+BE129+BE130</f>
        <v>0</v>
      </c>
      <c r="BF127" s="109">
        <f t="shared" si="111"/>
        <v>0</v>
      </c>
      <c r="BG127" s="109">
        <f t="shared" si="111"/>
        <v>0</v>
      </c>
      <c r="BH127" s="109">
        <f t="shared" si="111"/>
        <v>0</v>
      </c>
      <c r="BI127" s="109">
        <f t="shared" si="111"/>
        <v>0</v>
      </c>
      <c r="BJ127" s="109">
        <f>BD127+BI127</f>
        <v>5900</v>
      </c>
      <c r="BK127" s="109" t="e">
        <f>#REF!</f>
        <v>#REF!</v>
      </c>
      <c r="BL127" s="225" t="e">
        <f>#REF!</f>
        <v>#REF!</v>
      </c>
      <c r="BM127" s="70"/>
      <c r="BN127" s="97"/>
      <c r="BO127" s="97"/>
      <c r="BP127" s="229"/>
      <c r="BQ127" s="70"/>
      <c r="BR127" s="70"/>
      <c r="BS127" s="70"/>
      <c r="BT127" s="70"/>
      <c r="BU127" s="70"/>
      <c r="BV127" s="70"/>
      <c r="BW127" s="70"/>
      <c r="BX127" s="70"/>
      <c r="BY127" s="70"/>
      <c r="BZ127" s="70"/>
    </row>
    <row r="128" spans="1:97" s="172" customFormat="1">
      <c r="A128" s="133"/>
      <c r="B128" s="133"/>
      <c r="C128" s="140"/>
      <c r="D128" s="101" t="s">
        <v>148</v>
      </c>
      <c r="E128" s="102"/>
      <c r="F128" s="102"/>
      <c r="G128" s="102"/>
      <c r="H128" s="102"/>
      <c r="I128" s="102"/>
      <c r="J128" s="102"/>
      <c r="K128" s="102"/>
      <c r="L128" s="102"/>
      <c r="M128" s="102"/>
      <c r="N128" s="102"/>
      <c r="O128" s="102"/>
      <c r="P128" s="102"/>
      <c r="Q128" s="102"/>
      <c r="R128" s="102"/>
      <c r="S128" s="102"/>
      <c r="T128" s="102"/>
      <c r="U128" s="102"/>
      <c r="V128" s="102"/>
      <c r="W128" s="102"/>
      <c r="X128" s="102"/>
      <c r="Y128" s="102"/>
      <c r="Z128" s="102"/>
      <c r="AA128" s="102"/>
      <c r="AB128" s="102"/>
      <c r="AC128" s="102"/>
      <c r="AD128" s="102"/>
      <c r="AE128" s="102"/>
      <c r="AF128" s="102"/>
      <c r="AG128" s="102"/>
      <c r="AH128" s="102"/>
      <c r="AI128" s="103"/>
      <c r="AJ128" s="103"/>
      <c r="AK128" s="103"/>
      <c r="AL128" s="103"/>
      <c r="AM128" s="103"/>
      <c r="AN128" s="103"/>
      <c r="AO128" s="103"/>
      <c r="AP128" s="103"/>
      <c r="AQ128" s="103"/>
      <c r="AR128" s="103"/>
      <c r="AS128" s="103"/>
      <c r="AT128" s="103"/>
      <c r="AU128" s="103"/>
      <c r="AV128" s="103"/>
      <c r="AW128" s="103"/>
      <c r="AX128" s="103"/>
      <c r="AY128" s="103"/>
      <c r="AZ128" s="103"/>
      <c r="BA128" s="104"/>
      <c r="BB128" s="103"/>
      <c r="BC128" s="103"/>
      <c r="BD128" s="103">
        <v>1500</v>
      </c>
      <c r="BE128" s="103"/>
      <c r="BF128" s="103"/>
      <c r="BG128" s="103"/>
      <c r="BH128" s="103"/>
      <c r="BI128" s="103">
        <v>0</v>
      </c>
      <c r="BJ128" s="136">
        <f t="shared" ref="BJ128:BJ130" si="112">BD128+BI128</f>
        <v>1500</v>
      </c>
      <c r="BK128" s="94"/>
      <c r="BL128" s="226"/>
      <c r="BM128" s="70"/>
      <c r="BN128" s="97"/>
      <c r="BO128" s="97"/>
      <c r="BP128" s="229"/>
      <c r="BQ128" s="70"/>
      <c r="BR128" s="70"/>
      <c r="BS128" s="70"/>
      <c r="BT128" s="70"/>
      <c r="BU128" s="70"/>
      <c r="BV128" s="70"/>
      <c r="BW128" s="70"/>
      <c r="BX128" s="70"/>
      <c r="BY128" s="70"/>
      <c r="BZ128" s="70"/>
      <c r="CA128" s="228"/>
    </row>
    <row r="129" spans="1:97" s="172" customFormat="1">
      <c r="A129" s="133"/>
      <c r="B129" s="133"/>
      <c r="C129" s="140"/>
      <c r="D129" s="101" t="s">
        <v>149</v>
      </c>
      <c r="E129" s="102"/>
      <c r="F129" s="102"/>
      <c r="G129" s="102"/>
      <c r="H129" s="102"/>
      <c r="I129" s="102"/>
      <c r="J129" s="102"/>
      <c r="K129" s="102"/>
      <c r="L129" s="102"/>
      <c r="M129" s="102"/>
      <c r="N129" s="102"/>
      <c r="O129" s="102"/>
      <c r="P129" s="102"/>
      <c r="Q129" s="102"/>
      <c r="R129" s="102"/>
      <c r="S129" s="102"/>
      <c r="T129" s="102"/>
      <c r="U129" s="102"/>
      <c r="V129" s="102"/>
      <c r="W129" s="102"/>
      <c r="X129" s="102"/>
      <c r="Y129" s="102"/>
      <c r="Z129" s="102"/>
      <c r="AA129" s="102"/>
      <c r="AB129" s="102"/>
      <c r="AC129" s="102"/>
      <c r="AD129" s="102"/>
      <c r="AE129" s="102"/>
      <c r="AF129" s="102"/>
      <c r="AG129" s="102"/>
      <c r="AH129" s="102"/>
      <c r="AI129" s="103"/>
      <c r="AJ129" s="103"/>
      <c r="AK129" s="103"/>
      <c r="AL129" s="103"/>
      <c r="AM129" s="103"/>
      <c r="AN129" s="103"/>
      <c r="AO129" s="103"/>
      <c r="AP129" s="103"/>
      <c r="AQ129" s="103"/>
      <c r="AR129" s="103"/>
      <c r="AS129" s="103"/>
      <c r="AT129" s="103"/>
      <c r="AU129" s="103"/>
      <c r="AV129" s="103"/>
      <c r="AW129" s="103"/>
      <c r="AX129" s="103"/>
      <c r="AY129" s="103"/>
      <c r="AZ129" s="103"/>
      <c r="BA129" s="104"/>
      <c r="BB129" s="103"/>
      <c r="BC129" s="103"/>
      <c r="BD129" s="103">
        <v>1400</v>
      </c>
      <c r="BE129" s="103"/>
      <c r="BF129" s="103"/>
      <c r="BG129" s="103"/>
      <c r="BH129" s="103"/>
      <c r="BI129" s="103">
        <v>0</v>
      </c>
      <c r="BJ129" s="103">
        <f t="shared" si="112"/>
        <v>1400</v>
      </c>
      <c r="BK129" s="94"/>
      <c r="BL129" s="226"/>
      <c r="BM129" s="70"/>
      <c r="BN129" s="70"/>
      <c r="BO129" s="70"/>
      <c r="BP129" s="70"/>
      <c r="BQ129" s="70"/>
      <c r="BR129" s="70"/>
      <c r="BS129" s="70"/>
      <c r="BT129" s="70"/>
      <c r="BU129" s="70"/>
      <c r="BV129" s="70"/>
      <c r="BW129" s="70"/>
      <c r="BX129" s="70"/>
      <c r="BY129" s="70"/>
      <c r="BZ129" s="70"/>
      <c r="CA129" s="228"/>
    </row>
    <row r="130" spans="1:97" s="172" customFormat="1">
      <c r="A130" s="133"/>
      <c r="B130" s="133"/>
      <c r="C130" s="140"/>
      <c r="D130" s="101" t="s">
        <v>150</v>
      </c>
      <c r="E130" s="102"/>
      <c r="F130" s="102"/>
      <c r="G130" s="102"/>
      <c r="H130" s="102"/>
      <c r="I130" s="102"/>
      <c r="J130" s="102"/>
      <c r="K130" s="102"/>
      <c r="L130" s="102"/>
      <c r="M130" s="102"/>
      <c r="N130" s="102"/>
      <c r="O130" s="102"/>
      <c r="P130" s="102"/>
      <c r="Q130" s="102"/>
      <c r="R130" s="102"/>
      <c r="S130" s="102"/>
      <c r="T130" s="102"/>
      <c r="U130" s="102"/>
      <c r="V130" s="102"/>
      <c r="W130" s="102"/>
      <c r="X130" s="102"/>
      <c r="Y130" s="102"/>
      <c r="Z130" s="102"/>
      <c r="AA130" s="102"/>
      <c r="AB130" s="102"/>
      <c r="AC130" s="102"/>
      <c r="AD130" s="102"/>
      <c r="AE130" s="102"/>
      <c r="AF130" s="102"/>
      <c r="AG130" s="102"/>
      <c r="AH130" s="102"/>
      <c r="AI130" s="103"/>
      <c r="AJ130" s="103"/>
      <c r="AK130" s="103"/>
      <c r="AL130" s="103"/>
      <c r="AM130" s="103"/>
      <c r="AN130" s="103"/>
      <c r="AO130" s="103"/>
      <c r="AP130" s="103"/>
      <c r="AQ130" s="103"/>
      <c r="AR130" s="103"/>
      <c r="AS130" s="103"/>
      <c r="AT130" s="103"/>
      <c r="AU130" s="103"/>
      <c r="AV130" s="103"/>
      <c r="AW130" s="103"/>
      <c r="AX130" s="103"/>
      <c r="AY130" s="103"/>
      <c r="AZ130" s="103"/>
      <c r="BA130" s="104"/>
      <c r="BB130" s="103"/>
      <c r="BC130" s="103"/>
      <c r="BD130" s="103">
        <v>3000</v>
      </c>
      <c r="BE130" s="103"/>
      <c r="BF130" s="103"/>
      <c r="BG130" s="103"/>
      <c r="BH130" s="103"/>
      <c r="BI130" s="103">
        <v>0</v>
      </c>
      <c r="BJ130" s="103">
        <f t="shared" si="112"/>
        <v>3000</v>
      </c>
      <c r="BK130" s="94"/>
      <c r="BL130" s="226"/>
      <c r="BM130" s="70"/>
      <c r="BN130" s="70"/>
      <c r="BO130" s="70"/>
      <c r="BP130" s="70"/>
      <c r="BQ130" s="70"/>
      <c r="BR130" s="70"/>
      <c r="BS130" s="70"/>
      <c r="BT130" s="70"/>
      <c r="BU130" s="70"/>
      <c r="BV130" s="70"/>
      <c r="BW130" s="70"/>
      <c r="BX130" s="70"/>
      <c r="BY130" s="70"/>
      <c r="BZ130" s="70"/>
      <c r="CA130" s="228"/>
    </row>
    <row r="131" spans="1:97" s="145" customFormat="1" ht="12" thickBot="1">
      <c r="A131" s="147" t="s">
        <v>88</v>
      </c>
      <c r="B131" s="148"/>
      <c r="C131" s="148"/>
      <c r="D131" s="148"/>
      <c r="E131" s="148"/>
      <c r="F131" s="148"/>
      <c r="G131" s="148"/>
      <c r="H131" s="148"/>
      <c r="I131" s="148"/>
      <c r="J131" s="148"/>
      <c r="K131" s="148"/>
      <c r="L131" s="148"/>
      <c r="M131" s="148"/>
      <c r="N131" s="148"/>
      <c r="O131" s="148"/>
      <c r="P131" s="148"/>
      <c r="Q131" s="148"/>
      <c r="R131" s="148"/>
      <c r="S131" s="148"/>
      <c r="T131" s="148"/>
      <c r="U131" s="148"/>
      <c r="V131" s="148"/>
      <c r="W131" s="148"/>
      <c r="X131" s="148"/>
      <c r="Y131" s="148"/>
      <c r="Z131" s="148"/>
      <c r="AA131" s="148"/>
      <c r="AB131" s="148"/>
      <c r="AC131" s="148"/>
      <c r="AD131" s="148"/>
      <c r="AE131" s="148"/>
      <c r="AF131" s="148"/>
      <c r="AG131" s="148"/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9"/>
      <c r="BB131" s="150"/>
      <c r="BC131" s="150"/>
      <c r="BD131" s="150">
        <f>BD127</f>
        <v>5900</v>
      </c>
      <c r="BE131" s="150">
        <f t="shared" ref="BE131:BI131" si="113">BE127</f>
        <v>0</v>
      </c>
      <c r="BF131" s="150">
        <f t="shared" si="113"/>
        <v>0</v>
      </c>
      <c r="BG131" s="150">
        <f t="shared" si="113"/>
        <v>0</v>
      </c>
      <c r="BH131" s="150">
        <f t="shared" si="113"/>
        <v>0</v>
      </c>
      <c r="BI131" s="125">
        <f t="shared" si="113"/>
        <v>0</v>
      </c>
      <c r="BJ131" s="125">
        <f>BD131+BI131</f>
        <v>5900</v>
      </c>
      <c r="BK131" s="150" t="e">
        <f>BK124+BK126</f>
        <v>#REF!</v>
      </c>
      <c r="BL131" s="227" t="e">
        <f>SUM(BL124:BL126)</f>
        <v>#REF!</v>
      </c>
      <c r="BM131" s="70"/>
      <c r="BN131" s="70"/>
      <c r="BO131" s="70"/>
      <c r="BP131" s="70"/>
      <c r="BQ131" s="70"/>
      <c r="BR131" s="70"/>
      <c r="BS131" s="70"/>
      <c r="BT131" s="70"/>
      <c r="BU131" s="70"/>
      <c r="BV131" s="70"/>
      <c r="BW131" s="70"/>
      <c r="BX131" s="70"/>
      <c r="BY131" s="70"/>
      <c r="BZ131" s="70"/>
      <c r="CA131" s="71"/>
      <c r="CB131" s="71"/>
      <c r="CC131" s="71"/>
      <c r="CD131" s="71"/>
      <c r="CE131" s="71"/>
      <c r="CF131" s="71"/>
      <c r="CG131" s="71"/>
      <c r="CH131" s="71"/>
      <c r="CI131" s="71"/>
      <c r="CJ131" s="71"/>
      <c r="CK131" s="71"/>
      <c r="CL131" s="71"/>
      <c r="CM131" s="71"/>
      <c r="CN131" s="71"/>
      <c r="CO131" s="71"/>
      <c r="CP131" s="71"/>
      <c r="CQ131" s="71"/>
      <c r="CR131" s="71"/>
      <c r="CS131" s="71"/>
    </row>
    <row r="132" spans="1:97" ht="12" thickBot="1">
      <c r="A132" s="175" t="s">
        <v>151</v>
      </c>
      <c r="B132" s="176"/>
      <c r="C132" s="176"/>
      <c r="D132" s="177"/>
      <c r="E132" s="178" t="e">
        <f>#REF!+#REF!+#REF!+#REF!</f>
        <v>#REF!</v>
      </c>
      <c r="F132" s="178" t="e">
        <f>#REF!</f>
        <v>#REF!</v>
      </c>
      <c r="G132" s="179" t="e">
        <f>E132+F132</f>
        <v>#REF!</v>
      </c>
      <c r="H132" s="179" t="e">
        <f>#REF!</f>
        <v>#REF!</v>
      </c>
      <c r="I132" s="179" t="e">
        <f>#REF!+#REF!+#REF!+#REF!+#REF!+#REF!</f>
        <v>#REF!</v>
      </c>
      <c r="J132" s="178" t="e">
        <f>#REF!+#REF!+#REF!+#REF!</f>
        <v>#REF!</v>
      </c>
      <c r="K132" s="178" t="e">
        <f>#REF!</f>
        <v>#REF!</v>
      </c>
      <c r="L132" s="178" t="e">
        <f>#REF!</f>
        <v>#REF!</v>
      </c>
      <c r="M132" s="179" t="e">
        <f>I132+L132</f>
        <v>#REF!</v>
      </c>
      <c r="N132" s="179" t="e">
        <f>#REF!+#REF!+#REF!+#REF!+#REF!</f>
        <v>#REF!</v>
      </c>
      <c r="O132" s="179" t="e">
        <f>M132+N132</f>
        <v>#REF!</v>
      </c>
      <c r="P132" s="179" t="e">
        <f>#REF!+#REF!</f>
        <v>#REF!</v>
      </c>
      <c r="Q132" s="179" t="e">
        <f>O132+P132</f>
        <v>#REF!</v>
      </c>
      <c r="R132" s="179" t="e">
        <f>#REF!</f>
        <v>#REF!</v>
      </c>
      <c r="S132" s="179" t="e">
        <f>Q132+R132</f>
        <v>#REF!</v>
      </c>
      <c r="T132" s="179" t="e">
        <f>#REF!+#REF!</f>
        <v>#REF!</v>
      </c>
      <c r="U132" s="179" t="e">
        <f>S132+T132</f>
        <v>#REF!</v>
      </c>
      <c r="V132" s="179" t="e">
        <f>#REF!</f>
        <v>#REF!</v>
      </c>
      <c r="W132" s="179" t="e">
        <f>U132+V132</f>
        <v>#REF!</v>
      </c>
      <c r="X132" s="179" t="e">
        <f>#REF!+#REF!</f>
        <v>#REF!</v>
      </c>
      <c r="Y132" s="179" t="e">
        <f>#REF!+#REF!+#REF!</f>
        <v>#REF!</v>
      </c>
      <c r="Z132" s="179" t="e">
        <f>#REF!</f>
        <v>#REF!</v>
      </c>
      <c r="AA132" s="179" t="e">
        <f>Y132+Z132</f>
        <v>#REF!</v>
      </c>
      <c r="AB132" s="179" t="e">
        <f>#REF!</f>
        <v>#REF!</v>
      </c>
      <c r="AC132" s="179" t="e">
        <f>AA132+AB132</f>
        <v>#REF!</v>
      </c>
      <c r="AD132" s="179" t="e">
        <f>#REF!+#REF!+#REF!</f>
        <v>#REF!</v>
      </c>
      <c r="AE132" s="179" t="e">
        <f>AC132+AD132</f>
        <v>#REF!</v>
      </c>
      <c r="AF132" s="179" t="e">
        <f>#REF!</f>
        <v>#REF!</v>
      </c>
      <c r="AG132" s="179" t="e">
        <f>AE132+AF132</f>
        <v>#REF!</v>
      </c>
      <c r="AH132" s="179" t="e">
        <f>#REF!+#REF!</f>
        <v>#REF!</v>
      </c>
      <c r="AI132" s="180" t="e">
        <f>AG132+AH132</f>
        <v>#REF!</v>
      </c>
      <c r="AJ132" s="180" t="e">
        <f>#REF!</f>
        <v>#REF!</v>
      </c>
      <c r="AK132" s="180" t="e">
        <f>AI132+AJ132</f>
        <v>#REF!</v>
      </c>
      <c r="AL132" s="180"/>
      <c r="AM132" s="180" t="e">
        <f>AK132+AL132</f>
        <v>#REF!</v>
      </c>
      <c r="AN132" s="180" t="e">
        <f>#REF!+#REF!</f>
        <v>#REF!</v>
      </c>
      <c r="AO132" s="180" t="e">
        <f>AM132+AN132</f>
        <v>#REF!</v>
      </c>
      <c r="AP132" s="180" t="e">
        <f>#REF!+#REF!</f>
        <v>#REF!</v>
      </c>
      <c r="AQ132" s="180" t="e">
        <f>AO132+AP132</f>
        <v>#REF!</v>
      </c>
      <c r="AR132" s="180" t="e">
        <f>#REF!</f>
        <v>#REF!</v>
      </c>
      <c r="AS132" s="180" t="e">
        <f>#REF!+#REF!+#REF!+#REF!+#REF!+#REF!</f>
        <v>#REF!</v>
      </c>
      <c r="AT132" s="180" t="e">
        <f>#REF!</f>
        <v>#REF!</v>
      </c>
      <c r="AU132" s="180" t="e">
        <f>AS132+AT132</f>
        <v>#REF!</v>
      </c>
      <c r="AV132" s="180" t="e">
        <f>#REF!</f>
        <v>#REF!</v>
      </c>
      <c r="AW132" s="180" t="e">
        <f>AU132+AV132</f>
        <v>#REF!</v>
      </c>
      <c r="AX132" s="180" t="e">
        <f>#REF!+#REF!+#REF!</f>
        <v>#REF!</v>
      </c>
      <c r="AY132" s="180" t="e">
        <f>AW132+AX132</f>
        <v>#REF!</v>
      </c>
      <c r="AZ132" s="180" t="e">
        <f>#REF!</f>
        <v>#REF!</v>
      </c>
      <c r="BA132" s="181"/>
      <c r="BB132" s="182" t="e">
        <f>#REF!+#REF!+#REF!+#REF!</f>
        <v>#REF!</v>
      </c>
      <c r="BC132" s="182" t="e">
        <f>#REF!</f>
        <v>#REF!</v>
      </c>
      <c r="BD132" s="180">
        <f>BD11+BD64+BD68+BD72+BD102+BD126+BD131+BD18+BD21+BD24</f>
        <v>13446071.710000001</v>
      </c>
      <c r="BE132" s="180">
        <f ca="1">BE11+BE64+BE68+BE72+BE102+BE126+BE131+BE18+BE21+BE24</f>
        <v>12934419.66</v>
      </c>
      <c r="BF132" s="180">
        <f ca="1">BF11+BF64+BF68+BF72+BF102+BF126+BF131+BF18+BF21+BF24</f>
        <v>12934419.66</v>
      </c>
      <c r="BG132" s="180">
        <f ca="1">BG11+BG64+BG68+BG72+BG102+BG126+BG131+BG18+BG21+BG24</f>
        <v>12934419.66</v>
      </c>
      <c r="BH132" s="180">
        <f ca="1">BH11+BH64+BH68+BH72+BH102+BH126+BH131+BH18+BH21+BH24</f>
        <v>12934419.66</v>
      </c>
      <c r="BI132" s="180">
        <f>BI11+BI64+BI68+BI72+BI102+BI126+BI131+BI18+BI21+BI24</f>
        <v>0</v>
      </c>
      <c r="BJ132" s="180">
        <f>BD132+BI132</f>
        <v>13446071.710000001</v>
      </c>
      <c r="BK132" s="182" t="e">
        <f>BK64+#REF!+#REF!+BK102+#REF!+#REF!+#REF!</f>
        <v>#REF!</v>
      </c>
      <c r="BL132" s="183" t="e">
        <f>BL64+#REF!+#REF!+BL102+#REF!+#REF!+#REF!</f>
        <v>#REF!</v>
      </c>
      <c r="BM132" s="97"/>
    </row>
    <row r="133" spans="1:97" s="73" customFormat="1" ht="12" thickBot="1">
      <c r="A133" s="184"/>
      <c r="B133" s="185"/>
      <c r="C133" s="70"/>
      <c r="D133" s="186"/>
      <c r="E133" s="187"/>
      <c r="F133" s="187"/>
      <c r="G133" s="187"/>
      <c r="H133" s="187"/>
      <c r="I133" s="187"/>
      <c r="J133" s="187"/>
      <c r="K133" s="187"/>
      <c r="L133" s="187"/>
      <c r="M133" s="187"/>
      <c r="N133" s="187"/>
      <c r="O133" s="187"/>
      <c r="P133" s="187"/>
      <c r="Q133" s="187"/>
      <c r="R133" s="187"/>
      <c r="S133" s="187"/>
      <c r="T133" s="187"/>
      <c r="U133" s="187"/>
      <c r="V133" s="187"/>
      <c r="W133" s="187"/>
      <c r="X133" s="187"/>
      <c r="Y133" s="187"/>
      <c r="Z133" s="187"/>
      <c r="AA133" s="187"/>
      <c r="AB133" s="187"/>
      <c r="AC133" s="187"/>
      <c r="AD133" s="187"/>
      <c r="AE133" s="187"/>
      <c r="AF133" s="187"/>
      <c r="AG133" s="187"/>
      <c r="AH133" s="187"/>
      <c r="AI133" s="187"/>
      <c r="AJ133" s="187"/>
      <c r="AK133" s="187"/>
      <c r="AL133" s="187"/>
      <c r="AM133" s="187"/>
      <c r="AN133" s="187"/>
      <c r="AO133" s="187"/>
      <c r="AP133" s="187"/>
      <c r="AQ133" s="187"/>
      <c r="AR133" s="187"/>
      <c r="AS133" s="187"/>
      <c r="AT133" s="187"/>
      <c r="AU133" s="187"/>
      <c r="AV133" s="187"/>
      <c r="AW133" s="187"/>
      <c r="AX133" s="187"/>
      <c r="AY133" s="187"/>
      <c r="AZ133" s="187"/>
      <c r="BA133" s="187"/>
      <c r="BB133" s="187"/>
      <c r="BC133" s="187"/>
      <c r="BD133" s="187"/>
      <c r="BE133" s="187"/>
      <c r="BF133" s="187"/>
      <c r="BG133" s="187"/>
      <c r="BH133" s="187"/>
      <c r="BI133" s="187"/>
      <c r="BJ133" s="187"/>
      <c r="BK133" s="187"/>
      <c r="BL133" s="188"/>
      <c r="BM133" s="70"/>
    </row>
    <row r="134" spans="1:97" s="73" customFormat="1" ht="12" thickBot="1">
      <c r="A134" s="189"/>
      <c r="B134" s="190"/>
      <c r="C134" s="191">
        <v>211</v>
      </c>
      <c r="D134" s="192" t="s">
        <v>80</v>
      </c>
      <c r="E134" s="193"/>
      <c r="F134" s="193"/>
      <c r="G134" s="193"/>
      <c r="H134" s="193"/>
      <c r="I134" s="193"/>
      <c r="J134" s="193"/>
      <c r="K134" s="193"/>
      <c r="L134" s="193"/>
      <c r="M134" s="193"/>
      <c r="N134" s="193"/>
      <c r="O134" s="193"/>
      <c r="P134" s="193"/>
      <c r="Q134" s="193"/>
      <c r="R134" s="193"/>
      <c r="S134" s="193"/>
      <c r="T134" s="193"/>
      <c r="U134" s="193"/>
      <c r="V134" s="193"/>
      <c r="W134" s="193"/>
      <c r="X134" s="194"/>
      <c r="Y134" s="194"/>
      <c r="Z134" s="194"/>
      <c r="AA134" s="194"/>
      <c r="AB134" s="194"/>
      <c r="AC134" s="194"/>
      <c r="AD134" s="194"/>
      <c r="AE134" s="194"/>
      <c r="AF134" s="194"/>
      <c r="AG134" s="194"/>
      <c r="AH134" s="194"/>
      <c r="AI134" s="194"/>
      <c r="AJ134" s="194"/>
      <c r="AK134" s="194"/>
      <c r="AL134" s="194"/>
      <c r="AM134" s="194"/>
      <c r="AN134" s="194"/>
      <c r="AO134" s="194"/>
      <c r="AP134" s="194"/>
      <c r="AQ134" s="194"/>
      <c r="AR134" s="194"/>
      <c r="AS134" s="194"/>
      <c r="AT134" s="194"/>
      <c r="AU134" s="194"/>
      <c r="AV134" s="194"/>
      <c r="AW134" s="194"/>
      <c r="AX134" s="194"/>
      <c r="AY134" s="194"/>
      <c r="AZ134" s="194"/>
      <c r="BA134" s="195">
        <v>111</v>
      </c>
      <c r="BB134" s="194"/>
      <c r="BC134" s="194"/>
      <c r="BD134" s="196">
        <f t="shared" ref="BD134:BI134" si="114">BD4+BD25+BD65+BD69+BD12+BD19+BD22</f>
        <v>9518804.7200000007</v>
      </c>
      <c r="BE134" s="196">
        <f t="shared" ca="1" si="114"/>
        <v>9212197.9600000009</v>
      </c>
      <c r="BF134" s="196">
        <f t="shared" ca="1" si="114"/>
        <v>9212197.9600000009</v>
      </c>
      <c r="BG134" s="196">
        <f t="shared" ca="1" si="114"/>
        <v>9212197.9600000009</v>
      </c>
      <c r="BH134" s="196">
        <f t="shared" ca="1" si="114"/>
        <v>9212197.9600000009</v>
      </c>
      <c r="BI134" s="196">
        <f t="shared" si="114"/>
        <v>0</v>
      </c>
      <c r="BJ134" s="196">
        <f>BD134+BI134</f>
        <v>9518804.7200000007</v>
      </c>
      <c r="BK134" s="197" t="e">
        <f>BK25+#REF!+#REF!+#REF!+#REF!</f>
        <v>#REF!</v>
      </c>
      <c r="BL134" s="198" t="e">
        <f>BL25+#REF!+#REF!+#REF!+#REF!</f>
        <v>#REF!</v>
      </c>
      <c r="BM134" s="97">
        <v>211.11099999999999</v>
      </c>
      <c r="BN134" s="75">
        <f>BJ134</f>
        <v>9518804.7200000007</v>
      </c>
      <c r="BO134" s="97"/>
      <c r="BP134" s="97"/>
      <c r="BQ134" s="97"/>
    </row>
    <row r="135" spans="1:97" ht="12" thickBot="1">
      <c r="A135" s="199"/>
      <c r="B135" s="200"/>
      <c r="C135" s="201">
        <v>212</v>
      </c>
      <c r="D135" s="202" t="s">
        <v>2</v>
      </c>
      <c r="E135" s="174"/>
      <c r="F135" s="174"/>
      <c r="G135" s="174"/>
      <c r="H135" s="174"/>
      <c r="I135" s="174"/>
      <c r="J135" s="174"/>
      <c r="K135" s="174"/>
      <c r="L135" s="174"/>
      <c r="M135" s="174"/>
      <c r="N135" s="174"/>
      <c r="O135" s="174"/>
      <c r="P135" s="174"/>
      <c r="Q135" s="174"/>
      <c r="R135" s="174"/>
      <c r="S135" s="174"/>
      <c r="T135" s="174"/>
      <c r="U135" s="174"/>
      <c r="V135" s="174"/>
      <c r="W135" s="174"/>
      <c r="X135" s="174"/>
      <c r="Y135" s="174"/>
      <c r="Z135" s="174"/>
      <c r="AA135" s="174"/>
      <c r="AB135" s="174"/>
      <c r="AC135" s="174"/>
      <c r="AD135" s="174"/>
      <c r="AE135" s="174"/>
      <c r="AF135" s="174"/>
      <c r="AG135" s="174"/>
      <c r="AH135" s="174"/>
      <c r="AI135" s="174"/>
      <c r="AJ135" s="174"/>
      <c r="AK135" s="174"/>
      <c r="AL135" s="174"/>
      <c r="AM135" s="174"/>
      <c r="AN135" s="174"/>
      <c r="AO135" s="174"/>
      <c r="AP135" s="174"/>
      <c r="AQ135" s="174"/>
      <c r="AR135" s="174"/>
      <c r="AS135" s="174"/>
      <c r="AT135" s="174"/>
      <c r="AU135" s="174"/>
      <c r="AV135" s="174"/>
      <c r="AW135" s="174"/>
      <c r="AX135" s="174"/>
      <c r="AY135" s="174"/>
      <c r="AZ135" s="174"/>
      <c r="BA135" s="201">
        <v>112</v>
      </c>
      <c r="BB135" s="174"/>
      <c r="BC135" s="174"/>
      <c r="BD135" s="174">
        <f>BD28+BD103</f>
        <v>93920.05</v>
      </c>
      <c r="BE135" s="174">
        <f>BE28+BE103</f>
        <v>0</v>
      </c>
      <c r="BF135" s="174">
        <f>BF28+BF103</f>
        <v>0</v>
      </c>
      <c r="BG135" s="174">
        <f>BG28+BG103</f>
        <v>0</v>
      </c>
      <c r="BH135" s="174">
        <f>BH28+BH103</f>
        <v>0</v>
      </c>
      <c r="BI135" s="174">
        <f>BI28+BI103</f>
        <v>0</v>
      </c>
      <c r="BJ135" s="196">
        <f t="shared" ref="BJ135:BJ147" si="115">BD135+BI135</f>
        <v>93920.05</v>
      </c>
      <c r="BK135" s="203" t="e">
        <f>BK28+BK103</f>
        <v>#REF!</v>
      </c>
      <c r="BL135" s="204" t="e">
        <f>BL28+BL103</f>
        <v>#REF!</v>
      </c>
      <c r="BM135" s="97">
        <v>213.119</v>
      </c>
      <c r="BN135" s="75">
        <f>BD136</f>
        <v>2891288.9400000004</v>
      </c>
      <c r="BO135" s="70"/>
      <c r="BP135" s="70"/>
      <c r="BQ135" s="70"/>
    </row>
    <row r="136" spans="1:97" ht="12" thickBot="1">
      <c r="A136" s="205"/>
      <c r="B136" s="206"/>
      <c r="C136" s="201">
        <v>213</v>
      </c>
      <c r="D136" s="207" t="s">
        <v>84</v>
      </c>
      <c r="E136" s="173"/>
      <c r="F136" s="173"/>
      <c r="G136" s="173"/>
      <c r="H136" s="173"/>
      <c r="I136" s="173"/>
      <c r="J136" s="173"/>
      <c r="K136" s="173"/>
      <c r="L136" s="173"/>
      <c r="M136" s="173"/>
      <c r="N136" s="173"/>
      <c r="O136" s="173"/>
      <c r="P136" s="173"/>
      <c r="Q136" s="173"/>
      <c r="R136" s="173"/>
      <c r="S136" s="173"/>
      <c r="T136" s="173"/>
      <c r="U136" s="173"/>
      <c r="V136" s="173"/>
      <c r="W136" s="173"/>
      <c r="X136" s="173"/>
      <c r="Y136" s="173"/>
      <c r="Z136" s="173"/>
      <c r="AA136" s="173"/>
      <c r="AB136" s="173"/>
      <c r="AC136" s="173"/>
      <c r="AD136" s="173"/>
      <c r="AE136" s="173"/>
      <c r="AF136" s="173"/>
      <c r="AG136" s="173"/>
      <c r="AH136" s="173"/>
      <c r="AI136" s="173"/>
      <c r="AJ136" s="173"/>
      <c r="AK136" s="173"/>
      <c r="AL136" s="173"/>
      <c r="AM136" s="173"/>
      <c r="AN136" s="173"/>
      <c r="AO136" s="173"/>
      <c r="AP136" s="173"/>
      <c r="AQ136" s="173"/>
      <c r="AR136" s="173"/>
      <c r="AS136" s="173"/>
      <c r="AT136" s="173"/>
      <c r="AU136" s="173"/>
      <c r="AV136" s="173"/>
      <c r="AW136" s="173"/>
      <c r="AX136" s="173"/>
      <c r="AY136" s="173"/>
      <c r="AZ136" s="173"/>
      <c r="BA136" s="201">
        <v>119</v>
      </c>
      <c r="BB136" s="173"/>
      <c r="BC136" s="173"/>
      <c r="BD136" s="174">
        <f t="shared" ref="BD136:BI136" si="116">BD7+BD31+BD70+BD66+BD15+BD20+BD23</f>
        <v>2891288.9400000004</v>
      </c>
      <c r="BE136" s="174">
        <f t="shared" ca="1" si="116"/>
        <v>2794163.7</v>
      </c>
      <c r="BF136" s="174">
        <f t="shared" ca="1" si="116"/>
        <v>2794163.7</v>
      </c>
      <c r="BG136" s="174">
        <f t="shared" ca="1" si="116"/>
        <v>2794163.7</v>
      </c>
      <c r="BH136" s="174">
        <f t="shared" ca="1" si="116"/>
        <v>2794163.7</v>
      </c>
      <c r="BI136" s="174">
        <f t="shared" si="116"/>
        <v>0</v>
      </c>
      <c r="BJ136" s="196">
        <f t="shared" si="115"/>
        <v>2891288.9400000004</v>
      </c>
      <c r="BK136" s="203" t="e">
        <f>BK31+#REF!+#REF!+#REF!+#REF!</f>
        <v>#REF!</v>
      </c>
      <c r="BL136" s="204" t="e">
        <f>BL31+#REF!+#REF!+#REF!+#REF!</f>
        <v>#REF!</v>
      </c>
      <c r="BM136" s="97"/>
      <c r="BN136" s="75"/>
      <c r="BO136" s="70"/>
      <c r="BP136" s="70"/>
      <c r="BQ136" s="70"/>
    </row>
    <row r="137" spans="1:97" ht="12" thickBot="1">
      <c r="A137" s="205"/>
      <c r="B137" s="206"/>
      <c r="C137" s="201">
        <v>221</v>
      </c>
      <c r="D137" s="208" t="s">
        <v>94</v>
      </c>
      <c r="E137" s="173"/>
      <c r="F137" s="173"/>
      <c r="G137" s="173"/>
      <c r="H137" s="173"/>
      <c r="I137" s="173"/>
      <c r="J137" s="173"/>
      <c r="K137" s="173"/>
      <c r="L137" s="173"/>
      <c r="M137" s="173"/>
      <c r="N137" s="173"/>
      <c r="O137" s="173"/>
      <c r="P137" s="173"/>
      <c r="Q137" s="173"/>
      <c r="R137" s="173"/>
      <c r="S137" s="173"/>
      <c r="T137" s="173"/>
      <c r="U137" s="173"/>
      <c r="V137" s="173"/>
      <c r="W137" s="173"/>
      <c r="X137" s="173"/>
      <c r="Y137" s="173"/>
      <c r="Z137" s="173"/>
      <c r="AA137" s="173"/>
      <c r="AB137" s="173"/>
      <c r="AC137" s="173"/>
      <c r="AD137" s="173"/>
      <c r="AE137" s="173"/>
      <c r="AF137" s="173"/>
      <c r="AG137" s="173"/>
      <c r="AH137" s="173"/>
      <c r="AI137" s="173"/>
      <c r="AJ137" s="173"/>
      <c r="AK137" s="173"/>
      <c r="AL137" s="173"/>
      <c r="AM137" s="173"/>
      <c r="AN137" s="173"/>
      <c r="AO137" s="173"/>
      <c r="AP137" s="173"/>
      <c r="AQ137" s="173"/>
      <c r="AR137" s="173"/>
      <c r="AS137" s="173"/>
      <c r="AT137" s="173"/>
      <c r="AU137" s="173"/>
      <c r="AV137" s="173"/>
      <c r="AW137" s="173"/>
      <c r="AX137" s="173"/>
      <c r="AY137" s="173"/>
      <c r="AZ137" s="173"/>
      <c r="BA137" s="201">
        <v>244</v>
      </c>
      <c r="BB137" s="173"/>
      <c r="BC137" s="173"/>
      <c r="BD137" s="174">
        <f>BD35</f>
        <v>45533</v>
      </c>
      <c r="BE137" s="174">
        <f t="shared" ref="BE137:BI137" si="117">BE35</f>
        <v>0</v>
      </c>
      <c r="BF137" s="174">
        <f t="shared" si="117"/>
        <v>0</v>
      </c>
      <c r="BG137" s="174">
        <f t="shared" si="117"/>
        <v>0</v>
      </c>
      <c r="BH137" s="174">
        <f t="shared" si="117"/>
        <v>0</v>
      </c>
      <c r="BI137" s="174">
        <f t="shared" si="117"/>
        <v>0</v>
      </c>
      <c r="BJ137" s="196">
        <f t="shared" si="115"/>
        <v>45533</v>
      </c>
      <c r="BK137" s="203" t="e">
        <f t="shared" ref="BK137:BL137" si="118">BK35</f>
        <v>#REF!</v>
      </c>
      <c r="BL137" s="204" t="e">
        <f t="shared" si="118"/>
        <v>#REF!</v>
      </c>
      <c r="BM137" s="97">
        <v>212.11199999999999</v>
      </c>
      <c r="BN137" s="75">
        <f>BJ135</f>
        <v>93920.05</v>
      </c>
      <c r="BO137" s="70"/>
      <c r="BP137" s="70"/>
      <c r="BQ137" s="70"/>
    </row>
    <row r="138" spans="1:97" ht="12" thickBot="1">
      <c r="A138" s="205"/>
      <c r="B138" s="206"/>
      <c r="C138" s="201">
        <v>225</v>
      </c>
      <c r="D138" s="208" t="s">
        <v>53</v>
      </c>
      <c r="E138" s="174"/>
      <c r="F138" s="174"/>
      <c r="G138" s="174"/>
      <c r="H138" s="174"/>
      <c r="I138" s="174"/>
      <c r="J138" s="174"/>
      <c r="K138" s="174"/>
      <c r="L138" s="174"/>
      <c r="M138" s="174"/>
      <c r="N138" s="174"/>
      <c r="O138" s="174"/>
      <c r="P138" s="174"/>
      <c r="Q138" s="174"/>
      <c r="R138" s="174"/>
      <c r="S138" s="174"/>
      <c r="T138" s="174"/>
      <c r="U138" s="174"/>
      <c r="V138" s="174"/>
      <c r="W138" s="174"/>
      <c r="X138" s="174"/>
      <c r="Y138" s="174"/>
      <c r="Z138" s="174"/>
      <c r="AA138" s="174"/>
      <c r="AB138" s="174"/>
      <c r="AC138" s="174"/>
      <c r="AD138" s="174"/>
      <c r="AE138" s="174"/>
      <c r="AF138" s="174"/>
      <c r="AG138" s="174"/>
      <c r="AH138" s="174"/>
      <c r="AI138" s="174"/>
      <c r="AJ138" s="174"/>
      <c r="AK138" s="174"/>
      <c r="AL138" s="174"/>
      <c r="AM138" s="174"/>
      <c r="AN138" s="174"/>
      <c r="AO138" s="174"/>
      <c r="AP138" s="174"/>
      <c r="AQ138" s="174"/>
      <c r="AR138" s="174"/>
      <c r="AS138" s="174"/>
      <c r="AT138" s="174"/>
      <c r="AU138" s="174"/>
      <c r="AV138" s="174"/>
      <c r="AW138" s="174"/>
      <c r="AX138" s="174"/>
      <c r="AY138" s="174"/>
      <c r="AZ138" s="174"/>
      <c r="BA138" s="201">
        <v>244</v>
      </c>
      <c r="BB138" s="174"/>
      <c r="BC138" s="174"/>
      <c r="BD138" s="174">
        <f>BD39</f>
        <v>52700</v>
      </c>
      <c r="BE138" s="174">
        <f t="shared" ref="BE138:BI138" si="119">BE39</f>
        <v>0</v>
      </c>
      <c r="BF138" s="174">
        <f t="shared" si="119"/>
        <v>0</v>
      </c>
      <c r="BG138" s="174">
        <f t="shared" si="119"/>
        <v>0</v>
      </c>
      <c r="BH138" s="174">
        <f t="shared" si="119"/>
        <v>0</v>
      </c>
      <c r="BI138" s="174">
        <f t="shared" si="119"/>
        <v>0</v>
      </c>
      <c r="BJ138" s="196">
        <f t="shared" si="115"/>
        <v>52700</v>
      </c>
      <c r="BK138" s="203" t="e">
        <f t="shared" ref="BK138:BL138" si="120">BK39</f>
        <v>#REF!</v>
      </c>
      <c r="BL138" s="204" t="e">
        <f t="shared" si="120"/>
        <v>#REF!</v>
      </c>
      <c r="BM138" s="97">
        <v>221.244</v>
      </c>
      <c r="BN138" s="187">
        <f>BD137</f>
        <v>45533</v>
      </c>
      <c r="BO138" s="70"/>
      <c r="BP138" s="70"/>
      <c r="BQ138" s="70"/>
    </row>
    <row r="139" spans="1:97" ht="12" thickBot="1">
      <c r="A139" s="205"/>
      <c r="B139" s="206"/>
      <c r="C139" s="201">
        <v>226</v>
      </c>
      <c r="D139" s="208" t="s">
        <v>152</v>
      </c>
      <c r="E139" s="174"/>
      <c r="F139" s="174"/>
      <c r="G139" s="174"/>
      <c r="H139" s="174"/>
      <c r="I139" s="174"/>
      <c r="J139" s="174"/>
      <c r="K139" s="174"/>
      <c r="L139" s="174"/>
      <c r="M139" s="174"/>
      <c r="N139" s="174"/>
      <c r="O139" s="174"/>
      <c r="P139" s="174"/>
      <c r="Q139" s="174"/>
      <c r="R139" s="174"/>
      <c r="S139" s="174"/>
      <c r="T139" s="174"/>
      <c r="U139" s="174"/>
      <c r="V139" s="174"/>
      <c r="W139" s="174"/>
      <c r="X139" s="174"/>
      <c r="Y139" s="174"/>
      <c r="Z139" s="174"/>
      <c r="AA139" s="174"/>
      <c r="AB139" s="174"/>
      <c r="AC139" s="174"/>
      <c r="AD139" s="174"/>
      <c r="AE139" s="174"/>
      <c r="AF139" s="174"/>
      <c r="AG139" s="174"/>
      <c r="AH139" s="174"/>
      <c r="AI139" s="174"/>
      <c r="AJ139" s="174"/>
      <c r="AK139" s="174"/>
      <c r="AL139" s="174"/>
      <c r="AM139" s="174"/>
      <c r="AN139" s="174"/>
      <c r="AO139" s="174"/>
      <c r="AP139" s="174"/>
      <c r="AQ139" s="174"/>
      <c r="AR139" s="174"/>
      <c r="AS139" s="174"/>
      <c r="AT139" s="174"/>
      <c r="AU139" s="174"/>
      <c r="AV139" s="174"/>
      <c r="AW139" s="174"/>
      <c r="AX139" s="174"/>
      <c r="AY139" s="174"/>
      <c r="AZ139" s="174"/>
      <c r="BA139" s="201">
        <v>113</v>
      </c>
      <c r="BB139" s="174"/>
      <c r="BC139" s="174"/>
      <c r="BD139" s="174">
        <f t="shared" ref="BD139:BI139" si="121">BD95+BD122</f>
        <v>35050</v>
      </c>
      <c r="BE139" s="174">
        <f t="shared" si="121"/>
        <v>0</v>
      </c>
      <c r="BF139" s="174">
        <f t="shared" si="121"/>
        <v>0</v>
      </c>
      <c r="BG139" s="174">
        <f t="shared" si="121"/>
        <v>0</v>
      </c>
      <c r="BH139" s="174">
        <f t="shared" si="121"/>
        <v>0</v>
      </c>
      <c r="BI139" s="174">
        <f t="shared" si="121"/>
        <v>25710</v>
      </c>
      <c r="BJ139" s="196">
        <f t="shared" si="115"/>
        <v>60760</v>
      </c>
      <c r="BK139" s="203"/>
      <c r="BL139" s="204"/>
      <c r="BM139" s="97" t="s">
        <v>153</v>
      </c>
      <c r="BN139" s="187">
        <f>BJ73+BJ108</f>
        <v>513740</v>
      </c>
      <c r="BO139" s="70"/>
      <c r="BP139" s="75"/>
      <c r="BQ139" s="70"/>
    </row>
    <row r="140" spans="1:97" ht="12" thickBot="1">
      <c r="A140" s="205"/>
      <c r="B140" s="206"/>
      <c r="C140" s="201">
        <v>226</v>
      </c>
      <c r="D140" s="208" t="s">
        <v>152</v>
      </c>
      <c r="E140" s="174"/>
      <c r="F140" s="174"/>
      <c r="G140" s="174"/>
      <c r="H140" s="174"/>
      <c r="I140" s="174"/>
      <c r="J140" s="174"/>
      <c r="K140" s="174"/>
      <c r="L140" s="174"/>
      <c r="M140" s="174"/>
      <c r="N140" s="174"/>
      <c r="O140" s="174"/>
      <c r="P140" s="174"/>
      <c r="Q140" s="174"/>
      <c r="R140" s="174"/>
      <c r="S140" s="174"/>
      <c r="T140" s="174"/>
      <c r="U140" s="174"/>
      <c r="V140" s="174"/>
      <c r="W140" s="174"/>
      <c r="X140" s="174"/>
      <c r="Y140" s="174"/>
      <c r="Z140" s="174"/>
      <c r="AA140" s="174"/>
      <c r="AB140" s="174"/>
      <c r="AC140" s="174"/>
      <c r="AD140" s="174"/>
      <c r="AE140" s="174"/>
      <c r="AF140" s="174"/>
      <c r="AG140" s="174"/>
      <c r="AH140" s="174"/>
      <c r="AI140" s="174"/>
      <c r="AJ140" s="174"/>
      <c r="AK140" s="174"/>
      <c r="AL140" s="174"/>
      <c r="AM140" s="174"/>
      <c r="AN140" s="174"/>
      <c r="AO140" s="174"/>
      <c r="AP140" s="174"/>
      <c r="AQ140" s="174"/>
      <c r="AR140" s="174"/>
      <c r="AS140" s="174"/>
      <c r="AT140" s="174"/>
      <c r="AU140" s="174"/>
      <c r="AV140" s="174"/>
      <c r="AW140" s="174"/>
      <c r="AX140" s="174"/>
      <c r="AY140" s="174"/>
      <c r="AZ140" s="174"/>
      <c r="BA140" s="201">
        <v>112</v>
      </c>
      <c r="BB140" s="174"/>
      <c r="BC140" s="174"/>
      <c r="BD140" s="174">
        <f>BD105+BD47</f>
        <v>14875</v>
      </c>
      <c r="BE140" s="174">
        <f>BE105+BE47</f>
        <v>0</v>
      </c>
      <c r="BF140" s="174">
        <f>BF105+BF47</f>
        <v>0</v>
      </c>
      <c r="BG140" s="174">
        <f>BG105+BG47</f>
        <v>0</v>
      </c>
      <c r="BH140" s="174">
        <f>BH105+BH47</f>
        <v>0</v>
      </c>
      <c r="BI140" s="174">
        <f>BI105+BI47</f>
        <v>0</v>
      </c>
      <c r="BJ140" s="196">
        <f t="shared" si="115"/>
        <v>14875</v>
      </c>
      <c r="BK140" s="203" t="e">
        <f>BK47+BK105</f>
        <v>#REF!</v>
      </c>
      <c r="BL140" s="204" t="e">
        <f>BL47+BL105</f>
        <v>#REF!</v>
      </c>
      <c r="BM140" s="97">
        <v>225.244</v>
      </c>
      <c r="BN140" s="187">
        <f>BJ138</f>
        <v>52700</v>
      </c>
      <c r="BO140" s="70"/>
      <c r="BP140" s="70"/>
      <c r="BQ140" s="70"/>
    </row>
    <row r="141" spans="1:97" ht="12" thickBot="1">
      <c r="A141" s="205"/>
      <c r="B141" s="206"/>
      <c r="C141" s="201">
        <v>226</v>
      </c>
      <c r="D141" s="208" t="s">
        <v>152</v>
      </c>
      <c r="E141" s="174"/>
      <c r="F141" s="174"/>
      <c r="G141" s="174"/>
      <c r="H141" s="174"/>
      <c r="I141" s="174"/>
      <c r="J141" s="174"/>
      <c r="K141" s="174"/>
      <c r="L141" s="174"/>
      <c r="M141" s="174"/>
      <c r="N141" s="174"/>
      <c r="O141" s="174"/>
      <c r="P141" s="174"/>
      <c r="Q141" s="174"/>
      <c r="R141" s="174"/>
      <c r="S141" s="174"/>
      <c r="T141" s="174"/>
      <c r="U141" s="174"/>
      <c r="V141" s="174"/>
      <c r="W141" s="174"/>
      <c r="X141" s="174"/>
      <c r="Y141" s="174"/>
      <c r="Z141" s="174"/>
      <c r="AA141" s="174"/>
      <c r="AB141" s="174"/>
      <c r="AC141" s="174"/>
      <c r="AD141" s="174"/>
      <c r="AE141" s="174"/>
      <c r="AF141" s="174"/>
      <c r="AG141" s="174"/>
      <c r="AH141" s="174"/>
      <c r="AI141" s="174"/>
      <c r="AJ141" s="174"/>
      <c r="AK141" s="174"/>
      <c r="AL141" s="174"/>
      <c r="AM141" s="174"/>
      <c r="AN141" s="174"/>
      <c r="AO141" s="174"/>
      <c r="AP141" s="174"/>
      <c r="AQ141" s="174"/>
      <c r="AR141" s="174"/>
      <c r="AS141" s="174"/>
      <c r="AT141" s="174"/>
      <c r="AU141" s="174"/>
      <c r="AV141" s="174"/>
      <c r="AW141" s="174"/>
      <c r="AX141" s="174"/>
      <c r="AY141" s="174"/>
      <c r="AZ141" s="174"/>
      <c r="BA141" s="201">
        <v>244</v>
      </c>
      <c r="BB141" s="174"/>
      <c r="BC141" s="174"/>
      <c r="BD141" s="174">
        <f>BD50+BD73+BD108</f>
        <v>599753</v>
      </c>
      <c r="BE141" s="174">
        <f>BE50+BE73+BE108</f>
        <v>0</v>
      </c>
      <c r="BF141" s="174">
        <f>BF50+BF73+BF108</f>
        <v>0</v>
      </c>
      <c r="BG141" s="174">
        <f>BG50+BG73+BG108</f>
        <v>0</v>
      </c>
      <c r="BH141" s="174">
        <f>BH50+BH73+BH108</f>
        <v>0</v>
      </c>
      <c r="BI141" s="174">
        <f>BI50+BI73+BI108</f>
        <v>-25710</v>
      </c>
      <c r="BJ141" s="196">
        <f t="shared" si="115"/>
        <v>574043</v>
      </c>
      <c r="BK141" s="203" t="e">
        <f t="shared" ref="BK141:BL141" si="122">BK50</f>
        <v>#REF!</v>
      </c>
      <c r="BL141" s="204" t="e">
        <f t="shared" si="122"/>
        <v>#REF!</v>
      </c>
      <c r="BM141" s="73">
        <v>226.11199999999999</v>
      </c>
      <c r="BN141" s="74">
        <f>BD140</f>
        <v>14875</v>
      </c>
    </row>
    <row r="142" spans="1:97" ht="12" thickBot="1">
      <c r="A142" s="205"/>
      <c r="B142" s="206"/>
      <c r="C142" s="201">
        <v>227</v>
      </c>
      <c r="D142" s="208" t="s">
        <v>108</v>
      </c>
      <c r="E142" s="174"/>
      <c r="F142" s="174"/>
      <c r="G142" s="174"/>
      <c r="H142" s="174"/>
      <c r="I142" s="174"/>
      <c r="J142" s="174"/>
      <c r="K142" s="174"/>
      <c r="L142" s="174"/>
      <c r="M142" s="174"/>
      <c r="N142" s="174"/>
      <c r="O142" s="174"/>
      <c r="P142" s="174"/>
      <c r="Q142" s="174"/>
      <c r="R142" s="174"/>
      <c r="S142" s="174"/>
      <c r="T142" s="174"/>
      <c r="U142" s="174"/>
      <c r="V142" s="174"/>
      <c r="W142" s="174"/>
      <c r="X142" s="174"/>
      <c r="Y142" s="174"/>
      <c r="Z142" s="174"/>
      <c r="AA142" s="174"/>
      <c r="AB142" s="174"/>
      <c r="AC142" s="174"/>
      <c r="AD142" s="174"/>
      <c r="AE142" s="174"/>
      <c r="AF142" s="174"/>
      <c r="AG142" s="174"/>
      <c r="AH142" s="174"/>
      <c r="AI142" s="174"/>
      <c r="AJ142" s="174"/>
      <c r="AK142" s="174"/>
      <c r="AL142" s="174"/>
      <c r="AM142" s="174"/>
      <c r="AN142" s="174"/>
      <c r="AO142" s="174"/>
      <c r="AP142" s="174"/>
      <c r="AQ142" s="174"/>
      <c r="AR142" s="174"/>
      <c r="AS142" s="174"/>
      <c r="AT142" s="174"/>
      <c r="AU142" s="174"/>
      <c r="AV142" s="174"/>
      <c r="AW142" s="174"/>
      <c r="AX142" s="174"/>
      <c r="AY142" s="174"/>
      <c r="AZ142" s="174"/>
      <c r="BA142" s="201">
        <v>244</v>
      </c>
      <c r="BB142" s="174"/>
      <c r="BC142" s="174"/>
      <c r="BD142" s="174">
        <f>BD54</f>
        <v>5000</v>
      </c>
      <c r="BE142" s="174">
        <f t="shared" ref="BE142:BI142" si="123">BE54</f>
        <v>0</v>
      </c>
      <c r="BF142" s="174">
        <f t="shared" si="123"/>
        <v>0</v>
      </c>
      <c r="BG142" s="174">
        <f t="shared" si="123"/>
        <v>0</v>
      </c>
      <c r="BH142" s="174">
        <f t="shared" si="123"/>
        <v>0</v>
      </c>
      <c r="BI142" s="174">
        <f t="shared" si="123"/>
        <v>0</v>
      </c>
      <c r="BJ142" s="196">
        <f t="shared" si="115"/>
        <v>5000</v>
      </c>
      <c r="BK142" s="203"/>
      <c r="BL142" s="204"/>
      <c r="BM142" s="73">
        <v>227.244</v>
      </c>
      <c r="BN142" s="74">
        <f>BD142</f>
        <v>5000</v>
      </c>
    </row>
    <row r="143" spans="1:97" ht="21.75" thickBot="1">
      <c r="A143" s="205"/>
      <c r="B143" s="206"/>
      <c r="C143" s="201">
        <v>266</v>
      </c>
      <c r="D143" s="77" t="s">
        <v>87</v>
      </c>
      <c r="E143" s="174"/>
      <c r="F143" s="174"/>
      <c r="G143" s="174"/>
      <c r="H143" s="174"/>
      <c r="I143" s="174"/>
      <c r="J143" s="174"/>
      <c r="K143" s="174"/>
      <c r="L143" s="174"/>
      <c r="M143" s="174"/>
      <c r="N143" s="174"/>
      <c r="O143" s="174"/>
      <c r="P143" s="174"/>
      <c r="Q143" s="174"/>
      <c r="R143" s="174"/>
      <c r="S143" s="174"/>
      <c r="T143" s="174"/>
      <c r="U143" s="174"/>
      <c r="V143" s="174"/>
      <c r="W143" s="174"/>
      <c r="X143" s="174"/>
      <c r="Y143" s="174"/>
      <c r="Z143" s="174"/>
      <c r="AA143" s="174"/>
      <c r="AB143" s="174"/>
      <c r="AC143" s="174"/>
      <c r="AD143" s="174"/>
      <c r="AE143" s="174"/>
      <c r="AF143" s="174"/>
      <c r="AG143" s="174"/>
      <c r="AH143" s="174"/>
      <c r="AI143" s="174"/>
      <c r="AJ143" s="174"/>
      <c r="AK143" s="174"/>
      <c r="AL143" s="174"/>
      <c r="AM143" s="174"/>
      <c r="AN143" s="174"/>
      <c r="AO143" s="174"/>
      <c r="AP143" s="174"/>
      <c r="AQ143" s="174"/>
      <c r="AR143" s="174"/>
      <c r="AS143" s="174"/>
      <c r="AT143" s="174"/>
      <c r="AU143" s="174"/>
      <c r="AV143" s="174"/>
      <c r="AW143" s="174"/>
      <c r="AX143" s="174"/>
      <c r="AY143" s="174"/>
      <c r="AZ143" s="174"/>
      <c r="BA143" s="201">
        <v>111</v>
      </c>
      <c r="BB143" s="174"/>
      <c r="BC143" s="174"/>
      <c r="BD143" s="174">
        <f t="shared" ref="BD143:BI143" si="124">BD10+BD34+BD67+BD71</f>
        <v>55000</v>
      </c>
      <c r="BE143" s="174">
        <f t="shared" si="124"/>
        <v>2000</v>
      </c>
      <c r="BF143" s="174">
        <f t="shared" si="124"/>
        <v>2000</v>
      </c>
      <c r="BG143" s="174">
        <f t="shared" si="124"/>
        <v>2000</v>
      </c>
      <c r="BH143" s="174">
        <f t="shared" si="124"/>
        <v>2000</v>
      </c>
      <c r="BI143" s="174">
        <f t="shared" si="124"/>
        <v>0</v>
      </c>
      <c r="BJ143" s="196">
        <f t="shared" si="115"/>
        <v>55000</v>
      </c>
      <c r="BK143" s="203">
        <f t="shared" ref="BK143:BL143" si="125">BK54</f>
        <v>20000</v>
      </c>
      <c r="BL143" s="204">
        <f t="shared" si="125"/>
        <v>20000</v>
      </c>
      <c r="BM143" s="73">
        <v>226.244</v>
      </c>
      <c r="BN143" s="209">
        <f>BD50</f>
        <v>60303</v>
      </c>
    </row>
    <row r="144" spans="1:97" ht="12" thickBot="1">
      <c r="A144" s="205"/>
      <c r="B144" s="206"/>
      <c r="C144" s="201">
        <v>341</v>
      </c>
      <c r="D144" s="208" t="s">
        <v>154</v>
      </c>
      <c r="E144" s="174"/>
      <c r="F144" s="174"/>
      <c r="G144" s="174"/>
      <c r="H144" s="174"/>
      <c r="I144" s="174"/>
      <c r="J144" s="174"/>
      <c r="K144" s="174"/>
      <c r="L144" s="174"/>
      <c r="M144" s="174"/>
      <c r="N144" s="174"/>
      <c r="O144" s="174"/>
      <c r="P144" s="174"/>
      <c r="Q144" s="174"/>
      <c r="R144" s="174"/>
      <c r="S144" s="174"/>
      <c r="T144" s="174"/>
      <c r="U144" s="174"/>
      <c r="V144" s="174"/>
      <c r="W144" s="174"/>
      <c r="X144" s="174"/>
      <c r="Y144" s="174"/>
      <c r="Z144" s="174"/>
      <c r="AA144" s="174"/>
      <c r="AB144" s="174"/>
      <c r="AC144" s="174"/>
      <c r="AD144" s="174"/>
      <c r="AE144" s="174"/>
      <c r="AF144" s="174"/>
      <c r="AG144" s="174"/>
      <c r="AH144" s="174"/>
      <c r="AI144" s="174"/>
      <c r="AJ144" s="174"/>
      <c r="AK144" s="174"/>
      <c r="AL144" s="174"/>
      <c r="AM144" s="174"/>
      <c r="AN144" s="174"/>
      <c r="AO144" s="174"/>
      <c r="AP144" s="174"/>
      <c r="AQ144" s="174"/>
      <c r="AR144" s="174"/>
      <c r="AS144" s="174"/>
      <c r="AT144" s="174"/>
      <c r="AU144" s="174"/>
      <c r="AV144" s="174"/>
      <c r="AW144" s="174"/>
      <c r="AX144" s="174"/>
      <c r="AY144" s="174"/>
      <c r="AZ144" s="174"/>
      <c r="BA144" s="201">
        <v>244</v>
      </c>
      <c r="BB144" s="174"/>
      <c r="BC144" s="174"/>
      <c r="BD144" s="174">
        <f>BD56</f>
        <v>3333</v>
      </c>
      <c r="BE144" s="174">
        <f t="shared" ref="BE144:BI145" si="126">BE56</f>
        <v>3333</v>
      </c>
      <c r="BF144" s="174">
        <f t="shared" si="126"/>
        <v>3333</v>
      </c>
      <c r="BG144" s="174">
        <f t="shared" si="126"/>
        <v>3333</v>
      </c>
      <c r="BH144" s="174">
        <f t="shared" si="126"/>
        <v>3333</v>
      </c>
      <c r="BI144" s="174">
        <f t="shared" si="126"/>
        <v>0</v>
      </c>
      <c r="BJ144" s="196">
        <f t="shared" si="115"/>
        <v>3333</v>
      </c>
      <c r="BK144" s="203">
        <f t="shared" ref="BK144:BL144" si="127">BK56</f>
        <v>3333</v>
      </c>
      <c r="BL144" s="204">
        <f t="shared" si="127"/>
        <v>3333</v>
      </c>
      <c r="BM144" s="73">
        <v>266.11099999999999</v>
      </c>
      <c r="BN144" s="209">
        <f>BJ143</f>
        <v>55000</v>
      </c>
    </row>
    <row r="145" spans="1:68" ht="12" thickBot="1">
      <c r="A145" s="205"/>
      <c r="B145" s="206"/>
      <c r="C145" s="201">
        <v>343</v>
      </c>
      <c r="D145" s="208" t="s">
        <v>55</v>
      </c>
      <c r="E145" s="174"/>
      <c r="F145" s="174"/>
      <c r="G145" s="174"/>
      <c r="H145" s="174"/>
      <c r="I145" s="174"/>
      <c r="J145" s="174"/>
      <c r="K145" s="174"/>
      <c r="L145" s="174"/>
      <c r="M145" s="174"/>
      <c r="N145" s="174"/>
      <c r="O145" s="174"/>
      <c r="P145" s="174"/>
      <c r="Q145" s="174"/>
      <c r="R145" s="174"/>
      <c r="S145" s="174"/>
      <c r="T145" s="174"/>
      <c r="U145" s="174"/>
      <c r="V145" s="174"/>
      <c r="W145" s="174"/>
      <c r="X145" s="174"/>
      <c r="Y145" s="174"/>
      <c r="Z145" s="174"/>
      <c r="AA145" s="174"/>
      <c r="AB145" s="174"/>
      <c r="AC145" s="174"/>
      <c r="AD145" s="174"/>
      <c r="AE145" s="174"/>
      <c r="AF145" s="174"/>
      <c r="AG145" s="174"/>
      <c r="AH145" s="174"/>
      <c r="AI145" s="174"/>
      <c r="AJ145" s="174"/>
      <c r="AK145" s="174"/>
      <c r="AL145" s="174"/>
      <c r="AM145" s="174"/>
      <c r="AN145" s="174"/>
      <c r="AO145" s="174"/>
      <c r="AP145" s="174"/>
      <c r="AQ145" s="174"/>
      <c r="AR145" s="174"/>
      <c r="AS145" s="174"/>
      <c r="AT145" s="174"/>
      <c r="AU145" s="174"/>
      <c r="AV145" s="174"/>
      <c r="AW145" s="174"/>
      <c r="AX145" s="174"/>
      <c r="AY145" s="174"/>
      <c r="AZ145" s="174"/>
      <c r="BA145" s="201">
        <v>244</v>
      </c>
      <c r="BB145" s="174"/>
      <c r="BC145" s="174"/>
      <c r="BD145" s="174">
        <f>BD57</f>
        <v>73000</v>
      </c>
      <c r="BE145" s="174">
        <f t="shared" si="126"/>
        <v>0</v>
      </c>
      <c r="BF145" s="174">
        <f t="shared" si="126"/>
        <v>0</v>
      </c>
      <c r="BG145" s="174">
        <f t="shared" si="126"/>
        <v>0</v>
      </c>
      <c r="BH145" s="174">
        <f t="shared" si="126"/>
        <v>0</v>
      </c>
      <c r="BI145" s="174">
        <f t="shared" si="126"/>
        <v>0</v>
      </c>
      <c r="BJ145" s="196">
        <f t="shared" si="115"/>
        <v>73000</v>
      </c>
      <c r="BK145" s="203"/>
      <c r="BL145" s="204"/>
      <c r="BM145" s="73">
        <v>343.24400000000003</v>
      </c>
      <c r="BN145" s="209">
        <f>BD145</f>
        <v>73000</v>
      </c>
    </row>
    <row r="146" spans="1:68" ht="12" thickBot="1">
      <c r="A146" s="205"/>
      <c r="B146" s="206"/>
      <c r="C146" s="201">
        <v>345</v>
      </c>
      <c r="D146" s="208" t="s">
        <v>54</v>
      </c>
      <c r="E146" s="174"/>
      <c r="F146" s="174"/>
      <c r="G146" s="174"/>
      <c r="H146" s="174"/>
      <c r="I146" s="174"/>
      <c r="J146" s="174"/>
      <c r="K146" s="174"/>
      <c r="L146" s="174"/>
      <c r="M146" s="174"/>
      <c r="N146" s="174"/>
      <c r="O146" s="174"/>
      <c r="P146" s="174"/>
      <c r="Q146" s="174"/>
      <c r="R146" s="174"/>
      <c r="S146" s="174"/>
      <c r="T146" s="174"/>
      <c r="U146" s="174"/>
      <c r="V146" s="174"/>
      <c r="W146" s="174"/>
      <c r="X146" s="174"/>
      <c r="Y146" s="174"/>
      <c r="Z146" s="174"/>
      <c r="AA146" s="174"/>
      <c r="AB146" s="174"/>
      <c r="AC146" s="174"/>
      <c r="AD146" s="174"/>
      <c r="AE146" s="174"/>
      <c r="AF146" s="174"/>
      <c r="AG146" s="174"/>
      <c r="AH146" s="174"/>
      <c r="AI146" s="174"/>
      <c r="AJ146" s="174"/>
      <c r="AK146" s="174"/>
      <c r="AL146" s="174"/>
      <c r="AM146" s="174"/>
      <c r="AN146" s="174"/>
      <c r="AO146" s="174"/>
      <c r="AP146" s="174"/>
      <c r="AQ146" s="174"/>
      <c r="AR146" s="174"/>
      <c r="AS146" s="174"/>
      <c r="AT146" s="174"/>
      <c r="AU146" s="174"/>
      <c r="AV146" s="174"/>
      <c r="AW146" s="174"/>
      <c r="AX146" s="174"/>
      <c r="AY146" s="174"/>
      <c r="AZ146" s="174"/>
      <c r="BA146" s="201">
        <v>244</v>
      </c>
      <c r="BB146" s="174"/>
      <c r="BC146" s="174"/>
      <c r="BD146" s="174">
        <f>BD124</f>
        <v>20450</v>
      </c>
      <c r="BE146" s="174">
        <f t="shared" ref="BE146:BI146" si="128">BE124</f>
        <v>0</v>
      </c>
      <c r="BF146" s="174">
        <f t="shared" si="128"/>
        <v>0</v>
      </c>
      <c r="BG146" s="174">
        <f t="shared" si="128"/>
        <v>0</v>
      </c>
      <c r="BH146" s="174">
        <f t="shared" si="128"/>
        <v>0</v>
      </c>
      <c r="BI146" s="174">
        <f t="shared" si="128"/>
        <v>0</v>
      </c>
      <c r="BJ146" s="196">
        <f t="shared" si="115"/>
        <v>20450</v>
      </c>
      <c r="BK146" s="203" t="e">
        <f t="shared" ref="BK146:BL146" si="129">BK124</f>
        <v>#REF!</v>
      </c>
      <c r="BL146" s="204" t="e">
        <f t="shared" si="129"/>
        <v>#REF!</v>
      </c>
      <c r="BM146" s="73">
        <v>341.24400000000003</v>
      </c>
      <c r="BN146" s="74">
        <f>BD144</f>
        <v>3333</v>
      </c>
    </row>
    <row r="147" spans="1:68">
      <c r="A147" s="205"/>
      <c r="B147" s="206"/>
      <c r="C147" s="201">
        <v>346</v>
      </c>
      <c r="D147" s="208" t="s">
        <v>3</v>
      </c>
      <c r="E147" s="174"/>
      <c r="F147" s="174"/>
      <c r="G147" s="174"/>
      <c r="H147" s="174"/>
      <c r="I147" s="174"/>
      <c r="J147" s="174"/>
      <c r="K147" s="174"/>
      <c r="L147" s="174"/>
      <c r="M147" s="174"/>
      <c r="N147" s="174"/>
      <c r="O147" s="174"/>
      <c r="P147" s="174"/>
      <c r="Q147" s="174"/>
      <c r="R147" s="174"/>
      <c r="S147" s="174"/>
      <c r="T147" s="174"/>
      <c r="U147" s="174"/>
      <c r="V147" s="174"/>
      <c r="W147" s="174"/>
      <c r="X147" s="174"/>
      <c r="Y147" s="174"/>
      <c r="Z147" s="174"/>
      <c r="AA147" s="174"/>
      <c r="AB147" s="174"/>
      <c r="AC147" s="174"/>
      <c r="AD147" s="174"/>
      <c r="AE147" s="174"/>
      <c r="AF147" s="174"/>
      <c r="AG147" s="174"/>
      <c r="AH147" s="174"/>
      <c r="AI147" s="174"/>
      <c r="AJ147" s="174"/>
      <c r="AK147" s="174"/>
      <c r="AL147" s="174"/>
      <c r="AM147" s="174"/>
      <c r="AN147" s="174"/>
      <c r="AO147" s="174"/>
      <c r="AP147" s="174"/>
      <c r="AQ147" s="174"/>
      <c r="AR147" s="174"/>
      <c r="AS147" s="174"/>
      <c r="AT147" s="174"/>
      <c r="AU147" s="174"/>
      <c r="AV147" s="174"/>
      <c r="AW147" s="174"/>
      <c r="AX147" s="174"/>
      <c r="AY147" s="174"/>
      <c r="AZ147" s="174"/>
      <c r="BA147" s="201">
        <v>244</v>
      </c>
      <c r="BB147" s="174"/>
      <c r="BC147" s="174"/>
      <c r="BD147" s="174">
        <f>BD59+BD127</f>
        <v>37364</v>
      </c>
      <c r="BE147" s="174">
        <f>BE59+BE127</f>
        <v>0</v>
      </c>
      <c r="BF147" s="174">
        <f>BF59+BF127</f>
        <v>0</v>
      </c>
      <c r="BG147" s="174">
        <f>BG59+BG127</f>
        <v>0</v>
      </c>
      <c r="BH147" s="174">
        <f>BH59+BH127</f>
        <v>0</v>
      </c>
      <c r="BI147" s="174">
        <f>BI59+BI127</f>
        <v>0</v>
      </c>
      <c r="BJ147" s="196">
        <f t="shared" si="115"/>
        <v>37364</v>
      </c>
      <c r="BK147" s="203" t="e">
        <f t="shared" ref="BK147:BL147" si="130">BK59</f>
        <v>#REF!</v>
      </c>
      <c r="BL147" s="204" t="e">
        <f t="shared" si="130"/>
        <v>#REF!</v>
      </c>
      <c r="BM147" s="73">
        <v>345.24400000000003</v>
      </c>
      <c r="BN147" s="74">
        <f>BD146</f>
        <v>20450</v>
      </c>
      <c r="BP147" s="71" t="s">
        <v>155</v>
      </c>
    </row>
    <row r="148" spans="1:68" s="73" customFormat="1" ht="12" thickBot="1">
      <c r="A148" s="210" t="s">
        <v>52</v>
      </c>
      <c r="B148" s="211"/>
      <c r="C148" s="212"/>
      <c r="D148" s="213"/>
      <c r="E148" s="214"/>
      <c r="F148" s="214"/>
      <c r="G148" s="214"/>
      <c r="H148" s="214"/>
      <c r="I148" s="214"/>
      <c r="J148" s="214"/>
      <c r="K148" s="214"/>
      <c r="L148" s="214"/>
      <c r="M148" s="214"/>
      <c r="N148" s="214"/>
      <c r="O148" s="214"/>
      <c r="P148" s="214"/>
      <c r="Q148" s="214"/>
      <c r="R148" s="214"/>
      <c r="S148" s="214"/>
      <c r="T148" s="214"/>
      <c r="U148" s="214"/>
      <c r="V148" s="214"/>
      <c r="W148" s="214"/>
      <c r="X148" s="214"/>
      <c r="Y148" s="214"/>
      <c r="Z148" s="214"/>
      <c r="AA148" s="214"/>
      <c r="AB148" s="214"/>
      <c r="AC148" s="214"/>
      <c r="AD148" s="214"/>
      <c r="AE148" s="214"/>
      <c r="AF148" s="214"/>
      <c r="AG148" s="214"/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5"/>
      <c r="BB148" s="214"/>
      <c r="BC148" s="214"/>
      <c r="BD148" s="214">
        <f>BD134+BD135+BD136+BD137+BD138+BD140+BD141+BD142+BD143+BD144+BD146+BD147+BD145+BD139</f>
        <v>13446071.710000001</v>
      </c>
      <c r="BE148" s="214">
        <f t="shared" ref="BE148:BJ148" ca="1" si="131">BE134+BE135+BE136+BE137+BE138+BE140+BE141+BE142+BE143+BE144+BE146+BE147+BE145+BE139</f>
        <v>7782377.0572199998</v>
      </c>
      <c r="BF148" s="214">
        <f t="shared" ca="1" si="131"/>
        <v>7782377.0572199998</v>
      </c>
      <c r="BG148" s="214">
        <f t="shared" ca="1" si="131"/>
        <v>7782377.0572199998</v>
      </c>
      <c r="BH148" s="214">
        <f t="shared" ca="1" si="131"/>
        <v>7782377.0572199998</v>
      </c>
      <c r="BI148" s="214">
        <f t="shared" si="131"/>
        <v>0</v>
      </c>
      <c r="BJ148" s="214">
        <f t="shared" si="131"/>
        <v>13446071.710000001</v>
      </c>
      <c r="BK148" s="216" t="e">
        <f t="shared" ref="BK148:BL148" si="132">SUM(BK134:BK147)</f>
        <v>#REF!</v>
      </c>
      <c r="BL148" s="217" t="e">
        <f t="shared" si="132"/>
        <v>#REF!</v>
      </c>
      <c r="BM148" s="73">
        <v>346.24400000000003</v>
      </c>
      <c r="BN148" s="209">
        <f>BJ147</f>
        <v>37364</v>
      </c>
      <c r="BO148" s="73" t="s">
        <v>156</v>
      </c>
      <c r="BP148" s="76">
        <f>BN138+BN140+BN142+BN143+BN145+BN146+BN147+BN148</f>
        <v>297683</v>
      </c>
    </row>
    <row r="149" spans="1:68">
      <c r="A149" s="218" t="s">
        <v>157</v>
      </c>
      <c r="B149" s="219"/>
      <c r="C149" s="209"/>
      <c r="D149" s="209"/>
      <c r="BL149" s="220"/>
      <c r="BM149" s="73">
        <v>226.113</v>
      </c>
      <c r="BN149" s="74">
        <f>BJ139</f>
        <v>60760</v>
      </c>
      <c r="BO149" s="73" t="s">
        <v>158</v>
      </c>
      <c r="BP149" s="78">
        <f>BN139+BN143</f>
        <v>574043</v>
      </c>
    </row>
    <row r="150" spans="1:68">
      <c r="A150" s="313" t="s">
        <v>61</v>
      </c>
      <c r="B150" s="313"/>
      <c r="C150" s="313"/>
      <c r="D150" s="313"/>
      <c r="BL150" s="187"/>
    </row>
    <row r="151" spans="1:68">
      <c r="BM151" s="73">
        <v>111</v>
      </c>
      <c r="BN151" s="76">
        <f>BN134+BN144</f>
        <v>9573804.7200000007</v>
      </c>
    </row>
    <row r="152" spans="1:68">
      <c r="BM152" s="73">
        <v>112</v>
      </c>
      <c r="BN152" s="76">
        <f>BN137+BN141</f>
        <v>108795.05</v>
      </c>
    </row>
    <row r="153" spans="1:68">
      <c r="BM153" s="73">
        <v>119</v>
      </c>
      <c r="BN153" s="76">
        <f>BN135</f>
        <v>2891288.9400000004</v>
      </c>
    </row>
    <row r="154" spans="1:68">
      <c r="BM154" s="73">
        <v>244</v>
      </c>
      <c r="BN154" s="78">
        <f>BN138+BN139+BN140+BN142+BN143+BN145+BN146+BN147+BN148</f>
        <v>811423</v>
      </c>
    </row>
    <row r="155" spans="1:68">
      <c r="BM155" s="73">
        <v>113</v>
      </c>
      <c r="BN155" s="76">
        <f>BN149</f>
        <v>60760</v>
      </c>
    </row>
    <row r="156" spans="1:68">
      <c r="BN156" s="76">
        <f>BN151+BN152+BN153+BN154+BN155</f>
        <v>13446071.710000001</v>
      </c>
    </row>
  </sheetData>
  <mergeCells count="4">
    <mergeCell ref="A150:D150"/>
    <mergeCell ref="A1:BI2"/>
    <mergeCell ref="A64:D64"/>
    <mergeCell ref="A102:D102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59"/>
  <sheetViews>
    <sheetView workbookViewId="0">
      <selection activeCell="N11" sqref="N11"/>
    </sheetView>
  </sheetViews>
  <sheetFormatPr defaultRowHeight="11.25"/>
  <cols>
    <col min="1" max="1" width="18.6640625" style="322" customWidth="1"/>
    <col min="2" max="2" width="9.33203125" style="322" customWidth="1"/>
    <col min="3" max="3" width="8" style="322" customWidth="1"/>
    <col min="4" max="4" width="26.83203125" style="322" customWidth="1"/>
    <col min="5" max="6" width="13.5" style="322" customWidth="1"/>
    <col min="7" max="8" width="13.5" style="322" hidden="1" customWidth="1"/>
    <col min="9" max="10" width="11.5" style="322" customWidth="1"/>
    <col min="11" max="13" width="10.1640625" style="322" bestFit="1" customWidth="1"/>
    <col min="14" max="14" width="22.33203125" style="322" customWidth="1"/>
    <col min="15" max="15" width="10.1640625" style="322" bestFit="1" customWidth="1"/>
    <col min="16" max="16" width="12.6640625" style="322" bestFit="1" customWidth="1"/>
    <col min="17" max="17" width="9.33203125" style="322"/>
    <col min="18" max="18" width="12.33203125" style="322" customWidth="1"/>
    <col min="19" max="19" width="15.6640625" style="322" customWidth="1"/>
    <col min="20" max="16384" width="9.33203125" style="322"/>
  </cols>
  <sheetData>
    <row r="1" spans="1:16">
      <c r="A1" s="314" t="s">
        <v>171</v>
      </c>
      <c r="B1" s="314"/>
      <c r="C1" s="314"/>
      <c r="D1" s="314"/>
      <c r="E1" s="230"/>
      <c r="F1" s="321"/>
      <c r="G1" s="321"/>
      <c r="H1" s="321"/>
    </row>
    <row r="2" spans="1:16">
      <c r="A2" s="314" t="s">
        <v>172</v>
      </c>
      <c r="B2" s="314"/>
      <c r="C2" s="314"/>
      <c r="D2" s="314"/>
      <c r="E2" s="314"/>
      <c r="F2" s="314"/>
      <c r="G2" s="323"/>
      <c r="H2" s="321"/>
      <c r="J2" s="324">
        <v>44705</v>
      </c>
    </row>
    <row r="3" spans="1:16">
      <c r="A3" s="325"/>
      <c r="B3" s="325"/>
      <c r="C3" s="325"/>
      <c r="D3" s="325"/>
      <c r="E3" s="222"/>
      <c r="F3" s="321"/>
      <c r="G3" s="321"/>
      <c r="H3" s="321"/>
    </row>
    <row r="4" spans="1:16" ht="52.5">
      <c r="A4" s="69" t="s">
        <v>0</v>
      </c>
      <c r="B4" s="72" t="s">
        <v>173</v>
      </c>
      <c r="C4" s="72" t="s">
        <v>51</v>
      </c>
      <c r="D4" s="77" t="s">
        <v>1</v>
      </c>
      <c r="E4" s="326" t="s">
        <v>174</v>
      </c>
      <c r="F4" s="327" t="s">
        <v>175</v>
      </c>
      <c r="G4" s="327" t="s">
        <v>176</v>
      </c>
      <c r="H4" s="327" t="s">
        <v>175</v>
      </c>
      <c r="I4" s="327" t="s">
        <v>62</v>
      </c>
      <c r="J4" s="327" t="s">
        <v>63</v>
      </c>
    </row>
    <row r="5" spans="1:16">
      <c r="A5" s="69" t="s">
        <v>177</v>
      </c>
      <c r="B5" s="69" t="s">
        <v>59</v>
      </c>
      <c r="C5" s="69" t="s">
        <v>178</v>
      </c>
      <c r="D5" s="328" t="s">
        <v>179</v>
      </c>
      <c r="E5" s="329"/>
      <c r="F5" s="327">
        <v>179347.38</v>
      </c>
      <c r="G5" s="327">
        <v>230414.75</v>
      </c>
      <c r="H5" s="327">
        <v>230414.75</v>
      </c>
      <c r="I5" s="330">
        <v>0</v>
      </c>
      <c r="J5" s="330">
        <f>E5+F5+I5</f>
        <v>179347.38</v>
      </c>
      <c r="M5" s="331"/>
    </row>
    <row r="6" spans="1:16" ht="21">
      <c r="A6" s="69" t="s">
        <v>180</v>
      </c>
      <c r="B6" s="69" t="s">
        <v>60</v>
      </c>
      <c r="C6" s="69" t="s">
        <v>181</v>
      </c>
      <c r="D6" s="77" t="s">
        <v>182</v>
      </c>
      <c r="E6" s="77"/>
      <c r="F6" s="327">
        <v>93152.62</v>
      </c>
      <c r="G6" s="327">
        <v>69585.25</v>
      </c>
      <c r="H6" s="327">
        <v>69585.25</v>
      </c>
      <c r="I6" s="330">
        <v>0</v>
      </c>
      <c r="J6" s="330">
        <f t="shared" ref="J6:J44" si="0">E6+F6+I6</f>
        <v>93152.62</v>
      </c>
      <c r="M6" s="332"/>
    </row>
    <row r="7" spans="1:16">
      <c r="A7" s="69"/>
      <c r="B7" s="69" t="s">
        <v>183</v>
      </c>
      <c r="C7" s="69" t="s">
        <v>184</v>
      </c>
      <c r="D7" s="77" t="s">
        <v>2</v>
      </c>
      <c r="E7" s="77"/>
      <c r="F7" s="327">
        <f>F8</f>
        <v>5000</v>
      </c>
      <c r="G7" s="327" t="e">
        <f>#REF!+#REF!+G8</f>
        <v>#REF!</v>
      </c>
      <c r="H7" s="327" t="e">
        <f>#REF!+#REF!+H8</f>
        <v>#REF!</v>
      </c>
      <c r="I7" s="330">
        <v>0</v>
      </c>
      <c r="J7" s="330">
        <f t="shared" si="0"/>
        <v>5000</v>
      </c>
    </row>
    <row r="8" spans="1:16">
      <c r="A8" s="69"/>
      <c r="B8" s="69"/>
      <c r="C8" s="333"/>
      <c r="D8" s="333" t="s">
        <v>185</v>
      </c>
      <c r="E8" s="333"/>
      <c r="F8" s="334">
        <v>5000</v>
      </c>
      <c r="G8" s="334">
        <v>1000</v>
      </c>
      <c r="H8" s="334">
        <v>1000</v>
      </c>
      <c r="I8" s="335">
        <v>0</v>
      </c>
      <c r="J8" s="335">
        <f t="shared" si="0"/>
        <v>5000</v>
      </c>
      <c r="K8" s="332"/>
    </row>
    <row r="9" spans="1:16">
      <c r="A9" s="69"/>
      <c r="B9" s="69" t="s">
        <v>186</v>
      </c>
      <c r="C9" s="401">
        <v>244</v>
      </c>
      <c r="D9" s="336" t="s">
        <v>94</v>
      </c>
      <c r="E9" s="336"/>
      <c r="F9" s="327">
        <v>0</v>
      </c>
      <c r="G9" s="327"/>
      <c r="H9" s="327"/>
      <c r="I9" s="330">
        <v>1000</v>
      </c>
      <c r="J9" s="330">
        <f t="shared" si="0"/>
        <v>1000</v>
      </c>
      <c r="K9" s="332"/>
    </row>
    <row r="10" spans="1:16" ht="21.75">
      <c r="A10" s="69"/>
      <c r="B10" s="69" t="s">
        <v>187</v>
      </c>
      <c r="C10" s="72">
        <v>244</v>
      </c>
      <c r="D10" s="336" t="s">
        <v>53</v>
      </c>
      <c r="E10" s="333"/>
      <c r="F10" s="327">
        <f>F11</f>
        <v>4000</v>
      </c>
      <c r="G10" s="327"/>
      <c r="H10" s="327"/>
      <c r="I10" s="330">
        <v>0</v>
      </c>
      <c r="J10" s="330">
        <f t="shared" si="0"/>
        <v>4000</v>
      </c>
      <c r="K10" s="332"/>
    </row>
    <row r="11" spans="1:16" ht="78.75">
      <c r="A11" s="69"/>
      <c r="B11" s="69"/>
      <c r="C11" s="333"/>
      <c r="D11" s="333" t="s">
        <v>188</v>
      </c>
      <c r="E11" s="333"/>
      <c r="F11" s="334">
        <v>4000</v>
      </c>
      <c r="G11" s="334"/>
      <c r="H11" s="334"/>
      <c r="I11" s="335">
        <v>0</v>
      </c>
      <c r="J11" s="335">
        <f>E11+F11+I11</f>
        <v>4000</v>
      </c>
      <c r="K11" s="332"/>
    </row>
    <row r="12" spans="1:16">
      <c r="A12" s="69"/>
      <c r="B12" s="69" t="s">
        <v>189</v>
      </c>
      <c r="C12" s="72">
        <v>112</v>
      </c>
      <c r="D12" s="77" t="s">
        <v>2</v>
      </c>
      <c r="E12" s="333"/>
      <c r="F12" s="327">
        <f>F13+F14+F15</f>
        <v>41000</v>
      </c>
      <c r="G12" s="327">
        <f t="shared" ref="G12:I12" si="1">G13+G14+G15</f>
        <v>0</v>
      </c>
      <c r="H12" s="327">
        <f t="shared" si="1"/>
        <v>0</v>
      </c>
      <c r="I12" s="327">
        <f t="shared" si="1"/>
        <v>-6000</v>
      </c>
      <c r="J12" s="330">
        <f t="shared" si="0"/>
        <v>35000</v>
      </c>
      <c r="K12" s="332"/>
    </row>
    <row r="13" spans="1:16" ht="22.5">
      <c r="A13" s="69"/>
      <c r="B13" s="69"/>
      <c r="C13" s="333"/>
      <c r="D13" s="333" t="s">
        <v>56</v>
      </c>
      <c r="E13" s="333"/>
      <c r="F13" s="334">
        <v>6000</v>
      </c>
      <c r="G13" s="334"/>
      <c r="H13" s="334"/>
      <c r="I13" s="335">
        <v>0</v>
      </c>
      <c r="J13" s="335">
        <f t="shared" si="0"/>
        <v>6000</v>
      </c>
      <c r="K13" s="332"/>
    </row>
    <row r="14" spans="1:16" ht="22.5">
      <c r="A14" s="69"/>
      <c r="B14" s="69"/>
      <c r="C14" s="333"/>
      <c r="D14" s="333" t="s">
        <v>190</v>
      </c>
      <c r="E14" s="333"/>
      <c r="F14" s="334">
        <v>5000</v>
      </c>
      <c r="G14" s="334"/>
      <c r="H14" s="334"/>
      <c r="I14" s="335">
        <v>0</v>
      </c>
      <c r="J14" s="335">
        <f t="shared" si="0"/>
        <v>5000</v>
      </c>
      <c r="K14" s="332"/>
    </row>
    <row r="15" spans="1:16" ht="67.5">
      <c r="A15" s="69"/>
      <c r="B15" s="69"/>
      <c r="C15" s="333"/>
      <c r="D15" s="333" t="s">
        <v>191</v>
      </c>
      <c r="E15" s="333"/>
      <c r="F15" s="334">
        <v>30000</v>
      </c>
      <c r="G15" s="334"/>
      <c r="H15" s="334"/>
      <c r="I15" s="335">
        <v>-6000</v>
      </c>
      <c r="J15" s="335">
        <f t="shared" si="0"/>
        <v>24000</v>
      </c>
      <c r="K15" s="332"/>
    </row>
    <row r="16" spans="1:16" ht="21.75">
      <c r="A16" s="69"/>
      <c r="B16" s="69" t="s">
        <v>189</v>
      </c>
      <c r="C16" s="69" t="s">
        <v>192</v>
      </c>
      <c r="D16" s="336" t="s">
        <v>193</v>
      </c>
      <c r="E16" s="329">
        <f>E18</f>
        <v>7103.1</v>
      </c>
      <c r="F16" s="327">
        <f>F17+F18</f>
        <v>71324.899999999994</v>
      </c>
      <c r="G16" s="327">
        <f t="shared" ref="G16:I16" si="2">G17+G18</f>
        <v>82000</v>
      </c>
      <c r="H16" s="327">
        <f t="shared" si="2"/>
        <v>82000</v>
      </c>
      <c r="I16" s="327">
        <f t="shared" si="2"/>
        <v>-640</v>
      </c>
      <c r="J16" s="330">
        <f t="shared" si="0"/>
        <v>77788</v>
      </c>
      <c r="K16" s="332"/>
      <c r="P16" s="337"/>
    </row>
    <row r="17" spans="1:19" ht="22.5">
      <c r="A17" s="69"/>
      <c r="B17" s="69"/>
      <c r="C17" s="69"/>
      <c r="D17" s="333" t="s">
        <v>194</v>
      </c>
      <c r="E17" s="338"/>
      <c r="F17" s="334">
        <v>15830</v>
      </c>
      <c r="G17" s="334">
        <v>20000</v>
      </c>
      <c r="H17" s="334">
        <v>20000</v>
      </c>
      <c r="I17" s="335">
        <v>0</v>
      </c>
      <c r="J17" s="335">
        <f t="shared" si="0"/>
        <v>15830</v>
      </c>
      <c r="K17" s="332"/>
    </row>
    <row r="18" spans="1:19" ht="30.75" customHeight="1">
      <c r="A18" s="69"/>
      <c r="B18" s="69"/>
      <c r="C18" s="69"/>
      <c r="D18" s="333" t="s">
        <v>195</v>
      </c>
      <c r="E18" s="338">
        <v>7103.1</v>
      </c>
      <c r="F18" s="334">
        <f>25610.74+29884.16</f>
        <v>55494.9</v>
      </c>
      <c r="G18" s="334">
        <v>62000</v>
      </c>
      <c r="H18" s="334">
        <v>62000</v>
      </c>
      <c r="I18" s="335">
        <v>-640</v>
      </c>
      <c r="J18" s="335">
        <f t="shared" si="0"/>
        <v>61958</v>
      </c>
      <c r="K18" s="339"/>
    </row>
    <row r="19" spans="1:19" ht="23.25" customHeight="1">
      <c r="A19" s="69"/>
      <c r="B19" s="69" t="s">
        <v>189</v>
      </c>
      <c r="C19" s="69" t="s">
        <v>196</v>
      </c>
      <c r="D19" s="336" t="s">
        <v>193</v>
      </c>
      <c r="E19" s="338"/>
      <c r="F19" s="327">
        <f>F20</f>
        <v>4170</v>
      </c>
      <c r="G19" s="327"/>
      <c r="H19" s="327"/>
      <c r="I19" s="330">
        <f>I20</f>
        <v>640</v>
      </c>
      <c r="J19" s="330">
        <f>F19+I19</f>
        <v>4810</v>
      </c>
      <c r="K19" s="339"/>
    </row>
    <row r="20" spans="1:19" ht="25.5" customHeight="1">
      <c r="A20" s="69"/>
      <c r="B20" s="69"/>
      <c r="C20" s="69"/>
      <c r="D20" s="333" t="s">
        <v>194</v>
      </c>
      <c r="E20" s="338"/>
      <c r="F20" s="334">
        <v>4170</v>
      </c>
      <c r="G20" s="334"/>
      <c r="H20" s="334"/>
      <c r="I20" s="335">
        <v>640</v>
      </c>
      <c r="J20" s="335">
        <f>F20+I20</f>
        <v>4810</v>
      </c>
      <c r="K20" s="339"/>
    </row>
    <row r="21" spans="1:19" ht="16.5" customHeight="1">
      <c r="A21" s="69"/>
      <c r="B21" s="69" t="s">
        <v>189</v>
      </c>
      <c r="C21" s="69" t="s">
        <v>192</v>
      </c>
      <c r="D21" s="336" t="s">
        <v>197</v>
      </c>
      <c r="E21" s="338"/>
      <c r="F21" s="327">
        <f>F22+F23+F24+F25+F26+F27</f>
        <v>31810</v>
      </c>
      <c r="G21" s="327">
        <f t="shared" ref="G21:I21" si="3">G22+G23+G24+G25+G26+G27</f>
        <v>0</v>
      </c>
      <c r="H21" s="327">
        <f t="shared" si="3"/>
        <v>0</v>
      </c>
      <c r="I21" s="327">
        <f t="shared" si="3"/>
        <v>-2000</v>
      </c>
      <c r="J21" s="330">
        <f t="shared" si="0"/>
        <v>29810</v>
      </c>
      <c r="K21" s="339"/>
    </row>
    <row r="22" spans="1:19" ht="71.25" customHeight="1">
      <c r="A22" s="69"/>
      <c r="B22" s="69"/>
      <c r="C22" s="69"/>
      <c r="D22" s="333" t="s">
        <v>198</v>
      </c>
      <c r="E22" s="336"/>
      <c r="F22" s="334">
        <v>10910</v>
      </c>
      <c r="G22" s="334"/>
      <c r="H22" s="334"/>
      <c r="I22" s="335">
        <v>0</v>
      </c>
      <c r="J22" s="335">
        <f t="shared" si="0"/>
        <v>10910</v>
      </c>
      <c r="K22" s="332"/>
      <c r="M22" s="332"/>
    </row>
    <row r="23" spans="1:19" ht="43.5" customHeight="1">
      <c r="A23" s="69"/>
      <c r="B23" s="69"/>
      <c r="C23" s="69"/>
      <c r="D23" s="333" t="s">
        <v>199</v>
      </c>
      <c r="E23" s="333"/>
      <c r="F23" s="334">
        <v>3500</v>
      </c>
      <c r="G23" s="334"/>
      <c r="H23" s="334"/>
      <c r="I23" s="335">
        <v>0</v>
      </c>
      <c r="J23" s="335">
        <f t="shared" si="0"/>
        <v>3500</v>
      </c>
      <c r="K23" s="340"/>
    </row>
    <row r="24" spans="1:19" ht="12" customHeight="1">
      <c r="A24" s="69"/>
      <c r="B24" s="69"/>
      <c r="C24" s="69"/>
      <c r="D24" s="333" t="s">
        <v>57</v>
      </c>
      <c r="E24" s="333"/>
      <c r="F24" s="334">
        <v>6000</v>
      </c>
      <c r="G24" s="334"/>
      <c r="H24" s="334"/>
      <c r="I24" s="335">
        <v>-2000</v>
      </c>
      <c r="J24" s="335">
        <f t="shared" si="0"/>
        <v>4000</v>
      </c>
      <c r="K24" s="340"/>
      <c r="N24" s="341"/>
      <c r="O24" s="341"/>
      <c r="P24" s="342"/>
    </row>
    <row r="25" spans="1:19" ht="43.5" customHeight="1">
      <c r="A25" s="69"/>
      <c r="B25" s="69"/>
      <c r="C25" s="69"/>
      <c r="D25" s="333" t="s">
        <v>200</v>
      </c>
      <c r="E25" s="333"/>
      <c r="F25" s="334">
        <v>6800</v>
      </c>
      <c r="G25" s="334"/>
      <c r="H25" s="334"/>
      <c r="I25" s="335">
        <v>0</v>
      </c>
      <c r="J25" s="335">
        <f t="shared" si="0"/>
        <v>6800</v>
      </c>
      <c r="K25" s="340"/>
      <c r="N25" s="341"/>
      <c r="O25" s="341"/>
      <c r="P25" s="342"/>
    </row>
    <row r="26" spans="1:19" ht="56.25" customHeight="1">
      <c r="A26" s="69"/>
      <c r="B26" s="69"/>
      <c r="C26" s="69"/>
      <c r="D26" s="333" t="s">
        <v>201</v>
      </c>
      <c r="E26" s="333"/>
      <c r="F26" s="334">
        <v>3000</v>
      </c>
      <c r="G26" s="334"/>
      <c r="H26" s="334"/>
      <c r="I26" s="335">
        <v>0</v>
      </c>
      <c r="J26" s="335">
        <f t="shared" si="0"/>
        <v>3000</v>
      </c>
      <c r="K26" s="340"/>
      <c r="N26" s="341"/>
      <c r="O26" s="341"/>
      <c r="P26" s="342"/>
    </row>
    <row r="27" spans="1:19" ht="57" customHeight="1">
      <c r="A27" s="69"/>
      <c r="B27" s="69"/>
      <c r="C27" s="69"/>
      <c r="D27" s="333" t="s">
        <v>202</v>
      </c>
      <c r="E27" s="333"/>
      <c r="F27" s="334">
        <v>1600</v>
      </c>
      <c r="G27" s="334"/>
      <c r="H27" s="334"/>
      <c r="I27" s="335">
        <v>0</v>
      </c>
      <c r="J27" s="335">
        <f t="shared" si="0"/>
        <v>1600</v>
      </c>
      <c r="K27" s="340"/>
      <c r="N27" s="341"/>
      <c r="O27" s="341"/>
      <c r="P27" s="342"/>
    </row>
    <row r="28" spans="1:19" ht="24" customHeight="1">
      <c r="A28" s="69"/>
      <c r="B28" s="69" t="s">
        <v>203</v>
      </c>
      <c r="C28" s="69" t="s">
        <v>192</v>
      </c>
      <c r="D28" s="336" t="s">
        <v>204</v>
      </c>
      <c r="E28" s="336"/>
      <c r="F28" s="327">
        <f>F29+F30+F31+F32+F33+F34</f>
        <v>34050</v>
      </c>
      <c r="G28" s="327">
        <f t="shared" ref="G28:I28" si="4">G29+G30+G31+G32+G33+G34</f>
        <v>0</v>
      </c>
      <c r="H28" s="327">
        <f t="shared" si="4"/>
        <v>0</v>
      </c>
      <c r="I28" s="327">
        <f t="shared" si="4"/>
        <v>62099</v>
      </c>
      <c r="J28" s="330">
        <f t="shared" si="0"/>
        <v>96149</v>
      </c>
      <c r="K28" s="343"/>
      <c r="L28" s="332"/>
      <c r="O28" s="331"/>
    </row>
    <row r="29" spans="1:19" ht="11.25" customHeight="1">
      <c r="A29" s="69"/>
      <c r="B29" s="69"/>
      <c r="C29" s="69"/>
      <c r="D29" s="333" t="s">
        <v>205</v>
      </c>
      <c r="E29" s="333"/>
      <c r="F29" s="334">
        <v>10000</v>
      </c>
      <c r="G29" s="334"/>
      <c r="H29" s="334"/>
      <c r="I29" s="335">
        <v>0</v>
      </c>
      <c r="J29" s="335">
        <f t="shared" si="0"/>
        <v>10000</v>
      </c>
      <c r="K29" s="344"/>
      <c r="L29" s="332"/>
      <c r="O29" s="332"/>
      <c r="P29" s="332"/>
      <c r="R29" s="70"/>
      <c r="S29" s="75"/>
    </row>
    <row r="30" spans="1:19" ht="22.5" customHeight="1">
      <c r="A30" s="69"/>
      <c r="B30" s="69"/>
      <c r="C30" s="69"/>
      <c r="D30" s="333" t="s">
        <v>206</v>
      </c>
      <c r="E30" s="333"/>
      <c r="F30" s="334">
        <v>20550</v>
      </c>
      <c r="G30" s="334"/>
      <c r="H30" s="334"/>
      <c r="I30" s="335">
        <v>0</v>
      </c>
      <c r="J30" s="335">
        <f t="shared" si="0"/>
        <v>20550</v>
      </c>
      <c r="K30" s="344"/>
      <c r="L30" s="332"/>
      <c r="O30" s="332"/>
      <c r="P30" s="332"/>
      <c r="R30" s="70"/>
      <c r="S30" s="75"/>
    </row>
    <row r="31" spans="1:19" ht="13.5" customHeight="1">
      <c r="A31" s="69"/>
      <c r="B31" s="69"/>
      <c r="C31" s="69"/>
      <c r="D31" s="333" t="s">
        <v>207</v>
      </c>
      <c r="E31" s="333"/>
      <c r="F31" s="334">
        <v>3500</v>
      </c>
      <c r="G31" s="334"/>
      <c r="H31" s="334"/>
      <c r="I31" s="335">
        <v>0</v>
      </c>
      <c r="J31" s="335">
        <f t="shared" si="0"/>
        <v>3500</v>
      </c>
      <c r="K31" s="344"/>
      <c r="L31" s="332"/>
      <c r="N31" s="341">
        <v>226.113</v>
      </c>
      <c r="O31" s="332">
        <f>J19</f>
        <v>4810</v>
      </c>
      <c r="P31" s="332"/>
      <c r="R31" s="70"/>
      <c r="S31" s="75"/>
    </row>
    <row r="32" spans="1:19" ht="13.5" customHeight="1">
      <c r="A32" s="69"/>
      <c r="B32" s="69"/>
      <c r="C32" s="69"/>
      <c r="D32" s="333" t="s">
        <v>208</v>
      </c>
      <c r="E32" s="333"/>
      <c r="F32" s="334">
        <v>0</v>
      </c>
      <c r="G32" s="334"/>
      <c r="H32" s="334"/>
      <c r="I32" s="335">
        <v>22099</v>
      </c>
      <c r="J32" s="335">
        <f t="shared" si="0"/>
        <v>22099</v>
      </c>
      <c r="K32" s="344"/>
      <c r="L32" s="332"/>
      <c r="N32" s="341"/>
      <c r="O32" s="332"/>
      <c r="P32" s="332"/>
      <c r="R32" s="70"/>
      <c r="S32" s="75"/>
    </row>
    <row r="33" spans="1:19" ht="13.5" customHeight="1">
      <c r="A33" s="69"/>
      <c r="B33" s="69"/>
      <c r="C33" s="69"/>
      <c r="D33" s="333" t="s">
        <v>209</v>
      </c>
      <c r="E33" s="333"/>
      <c r="F33" s="334">
        <v>0</v>
      </c>
      <c r="G33" s="334"/>
      <c r="H33" s="334"/>
      <c r="I33" s="335">
        <v>30000</v>
      </c>
      <c r="J33" s="335">
        <f t="shared" si="0"/>
        <v>30000</v>
      </c>
      <c r="K33" s="344"/>
      <c r="L33" s="332"/>
      <c r="N33" s="341"/>
      <c r="O33" s="332"/>
      <c r="P33" s="332"/>
      <c r="R33" s="70"/>
      <c r="S33" s="75"/>
    </row>
    <row r="34" spans="1:19" ht="13.5" customHeight="1">
      <c r="A34" s="69"/>
      <c r="B34" s="69"/>
      <c r="C34" s="69"/>
      <c r="D34" s="333" t="s">
        <v>210</v>
      </c>
      <c r="E34" s="333"/>
      <c r="F34" s="334">
        <v>0</v>
      </c>
      <c r="G34" s="334"/>
      <c r="H34" s="334"/>
      <c r="I34" s="335">
        <f>4000+6000</f>
        <v>10000</v>
      </c>
      <c r="J34" s="335">
        <f t="shared" si="0"/>
        <v>10000</v>
      </c>
      <c r="K34" s="344"/>
      <c r="L34" s="332"/>
      <c r="N34" s="341"/>
      <c r="O34" s="332"/>
      <c r="P34" s="332"/>
      <c r="R34" s="70"/>
      <c r="S34" s="75"/>
    </row>
    <row r="35" spans="1:19" ht="15.75" customHeight="1">
      <c r="A35" s="69"/>
      <c r="B35" s="69" t="s">
        <v>211</v>
      </c>
      <c r="C35" s="69" t="s">
        <v>192</v>
      </c>
      <c r="D35" s="336" t="s">
        <v>55</v>
      </c>
      <c r="E35" s="333"/>
      <c r="F35" s="327">
        <f>F36</f>
        <v>45000</v>
      </c>
      <c r="G35" s="327">
        <f t="shared" ref="G35:I35" si="5">G36</f>
        <v>45000</v>
      </c>
      <c r="H35" s="327">
        <f t="shared" si="5"/>
        <v>45000</v>
      </c>
      <c r="I35" s="327">
        <f t="shared" si="5"/>
        <v>-1000</v>
      </c>
      <c r="J35" s="330">
        <f t="shared" si="0"/>
        <v>44000</v>
      </c>
      <c r="K35" s="344"/>
      <c r="L35" s="332"/>
      <c r="N35" s="341">
        <v>310.24400000000003</v>
      </c>
      <c r="O35" s="332">
        <f>J28</f>
        <v>96149</v>
      </c>
      <c r="P35" s="332"/>
      <c r="R35" s="70"/>
      <c r="S35" s="75"/>
    </row>
    <row r="36" spans="1:19" ht="34.5" customHeight="1">
      <c r="A36" s="69"/>
      <c r="B36" s="69"/>
      <c r="C36" s="69"/>
      <c r="D36" s="333" t="s">
        <v>58</v>
      </c>
      <c r="E36" s="333"/>
      <c r="F36" s="334">
        <v>45000</v>
      </c>
      <c r="G36" s="334">
        <v>45000</v>
      </c>
      <c r="H36" s="334">
        <v>45000</v>
      </c>
      <c r="I36" s="335">
        <v>-1000</v>
      </c>
      <c r="J36" s="335">
        <f t="shared" si="0"/>
        <v>44000</v>
      </c>
      <c r="K36" s="344"/>
      <c r="L36" s="332"/>
      <c r="N36" s="341">
        <v>213.119</v>
      </c>
      <c r="O36" s="332">
        <f>J6</f>
        <v>93152.62</v>
      </c>
      <c r="P36" s="332"/>
      <c r="R36" s="70"/>
      <c r="S36" s="75"/>
    </row>
    <row r="37" spans="1:19" ht="24" customHeight="1">
      <c r="A37" s="69"/>
      <c r="B37" s="69" t="s">
        <v>212</v>
      </c>
      <c r="C37" s="69" t="s">
        <v>192</v>
      </c>
      <c r="D37" s="336" t="s">
        <v>54</v>
      </c>
      <c r="E37" s="333"/>
      <c r="F37" s="327">
        <f>F38</f>
        <v>62192</v>
      </c>
      <c r="G37" s="327">
        <f t="shared" ref="G37:I37" si="6">G38</f>
        <v>0</v>
      </c>
      <c r="H37" s="327">
        <f t="shared" si="6"/>
        <v>0</v>
      </c>
      <c r="I37" s="327">
        <f t="shared" si="6"/>
        <v>-56099</v>
      </c>
      <c r="J37" s="330">
        <f t="shared" si="0"/>
        <v>6093</v>
      </c>
      <c r="K37" s="344"/>
      <c r="L37" s="332"/>
      <c r="N37" s="341">
        <v>211.11099999999999</v>
      </c>
      <c r="O37" s="332">
        <f>J5</f>
        <v>179347.38</v>
      </c>
      <c r="P37" s="332"/>
      <c r="R37" s="70"/>
      <c r="S37" s="75"/>
    </row>
    <row r="38" spans="1:19" ht="24" customHeight="1">
      <c r="A38" s="69"/>
      <c r="B38" s="69"/>
      <c r="C38" s="69"/>
      <c r="D38" s="333" t="s">
        <v>213</v>
      </c>
      <c r="E38" s="333"/>
      <c r="F38" s="334">
        <v>62192</v>
      </c>
      <c r="G38" s="334"/>
      <c r="H38" s="334"/>
      <c r="I38" s="335">
        <f>-22099-30000-4000</f>
        <v>-56099</v>
      </c>
      <c r="J38" s="335">
        <f t="shared" si="0"/>
        <v>6093</v>
      </c>
      <c r="K38" s="344"/>
      <c r="L38" s="332"/>
      <c r="N38" s="341">
        <v>226.11199999999999</v>
      </c>
      <c r="O38" s="332">
        <f>J12</f>
        <v>35000</v>
      </c>
      <c r="P38" s="332"/>
      <c r="R38" s="70"/>
      <c r="S38" s="75"/>
    </row>
    <row r="39" spans="1:19" ht="24" customHeight="1">
      <c r="A39" s="69"/>
      <c r="B39" s="69" t="s">
        <v>214</v>
      </c>
      <c r="C39" s="69" t="s">
        <v>192</v>
      </c>
      <c r="D39" s="336" t="s">
        <v>3</v>
      </c>
      <c r="E39" s="333"/>
      <c r="F39" s="327">
        <f>F41+F40</f>
        <v>5000</v>
      </c>
      <c r="G39" s="327">
        <f t="shared" ref="G39:I39" si="7">G41+G40</f>
        <v>0</v>
      </c>
      <c r="H39" s="327">
        <f t="shared" si="7"/>
        <v>0</v>
      </c>
      <c r="I39" s="327">
        <f t="shared" si="7"/>
        <v>4000</v>
      </c>
      <c r="J39" s="330">
        <f t="shared" si="0"/>
        <v>9000</v>
      </c>
      <c r="K39" s="344"/>
      <c r="L39" s="332"/>
      <c r="N39" s="341">
        <v>343.24400000000003</v>
      </c>
      <c r="O39" s="332">
        <f>J35</f>
        <v>44000</v>
      </c>
      <c r="P39" s="332"/>
      <c r="R39" s="70"/>
      <c r="S39" s="75"/>
    </row>
    <row r="40" spans="1:19" ht="46.5" customHeight="1">
      <c r="A40" s="69"/>
      <c r="B40" s="69"/>
      <c r="C40" s="69"/>
      <c r="D40" s="333" t="s">
        <v>114</v>
      </c>
      <c r="E40" s="333"/>
      <c r="F40" s="327">
        <v>0</v>
      </c>
      <c r="G40" s="327"/>
      <c r="H40" s="327"/>
      <c r="I40" s="335">
        <v>4000</v>
      </c>
      <c r="J40" s="335">
        <f t="shared" si="0"/>
        <v>4000</v>
      </c>
      <c r="K40" s="344"/>
      <c r="L40" s="332"/>
      <c r="N40" s="341">
        <v>221.244</v>
      </c>
      <c r="O40" s="332">
        <f>J9</f>
        <v>1000</v>
      </c>
      <c r="P40" s="332"/>
      <c r="R40" s="70"/>
      <c r="S40" s="75"/>
    </row>
    <row r="41" spans="1:19" ht="23.25" customHeight="1">
      <c r="A41" s="69"/>
      <c r="B41" s="69"/>
      <c r="C41" s="69"/>
      <c r="D41" s="333" t="s">
        <v>215</v>
      </c>
      <c r="E41" s="333"/>
      <c r="F41" s="334">
        <v>5000</v>
      </c>
      <c r="G41" s="334"/>
      <c r="H41" s="334"/>
      <c r="I41" s="335">
        <v>0</v>
      </c>
      <c r="J41" s="335">
        <f t="shared" si="0"/>
        <v>5000</v>
      </c>
      <c r="K41" s="344"/>
      <c r="L41" s="332"/>
      <c r="N41" s="341">
        <v>225.244</v>
      </c>
      <c r="O41" s="332">
        <f>J10</f>
        <v>4000</v>
      </c>
      <c r="P41" s="332"/>
      <c r="R41" s="70"/>
      <c r="S41" s="75"/>
    </row>
    <row r="42" spans="1:19" ht="23.25" customHeight="1">
      <c r="A42" s="69"/>
      <c r="B42" s="69" t="s">
        <v>216</v>
      </c>
      <c r="C42" s="69" t="s">
        <v>192</v>
      </c>
      <c r="D42" s="336" t="s">
        <v>3</v>
      </c>
      <c r="E42" s="333"/>
      <c r="F42" s="327">
        <f>F43</f>
        <v>16850</v>
      </c>
      <c r="G42" s="327">
        <f t="shared" ref="G42:I42" si="8">G43</f>
        <v>35000</v>
      </c>
      <c r="H42" s="327">
        <f t="shared" si="8"/>
        <v>35000</v>
      </c>
      <c r="I42" s="327">
        <f t="shared" si="8"/>
        <v>-2000</v>
      </c>
      <c r="J42" s="330">
        <f t="shared" si="0"/>
        <v>14850</v>
      </c>
      <c r="K42" s="344"/>
      <c r="L42" s="332"/>
      <c r="N42" s="341" t="s">
        <v>217</v>
      </c>
      <c r="O42" s="332">
        <f>J16</f>
        <v>77788</v>
      </c>
      <c r="P42" s="332"/>
      <c r="R42" s="70"/>
      <c r="S42" s="75"/>
    </row>
    <row r="43" spans="1:19" ht="24.75" customHeight="1">
      <c r="A43" s="69"/>
      <c r="B43" s="69"/>
      <c r="C43" s="69"/>
      <c r="D43" s="345" t="s">
        <v>218</v>
      </c>
      <c r="E43" s="345"/>
      <c r="F43" s="334">
        <v>16850</v>
      </c>
      <c r="G43" s="334">
        <v>35000</v>
      </c>
      <c r="H43" s="334">
        <v>35000</v>
      </c>
      <c r="I43" s="335">
        <v>-2000</v>
      </c>
      <c r="J43" s="335">
        <f t="shared" si="0"/>
        <v>14850</v>
      </c>
      <c r="N43" s="341">
        <v>212.11199999999999</v>
      </c>
      <c r="O43" s="332">
        <f>J7</f>
        <v>5000</v>
      </c>
      <c r="P43" s="332"/>
      <c r="R43" s="70"/>
      <c r="S43" s="75"/>
    </row>
    <row r="44" spans="1:19" ht="15.75" customHeight="1">
      <c r="A44" s="346" t="s">
        <v>219</v>
      </c>
      <c r="B44" s="346"/>
      <c r="C44" s="346"/>
      <c r="D44" s="346"/>
      <c r="E44" s="329">
        <f>E16</f>
        <v>7103.1</v>
      </c>
      <c r="F44" s="327">
        <f>F5+F6+F7+F10+F12+F16+F21+F28+F35+F37+F39+F42+F19+F9</f>
        <v>592896.9</v>
      </c>
      <c r="G44" s="327" t="e">
        <f t="shared" ref="G44:I44" si="9">G5+G6+G7+G10+G12+G16+G21+G28+G35+G37+G39+G42+G19+G9</f>
        <v>#REF!</v>
      </c>
      <c r="H44" s="327" t="e">
        <f t="shared" si="9"/>
        <v>#REF!</v>
      </c>
      <c r="I44" s="327">
        <f t="shared" si="9"/>
        <v>0</v>
      </c>
      <c r="J44" s="330">
        <f t="shared" si="0"/>
        <v>600000</v>
      </c>
      <c r="K44" s="347"/>
      <c r="L44" s="348"/>
      <c r="N44" s="341"/>
      <c r="O44" s="332"/>
      <c r="P44" s="332"/>
      <c r="R44" s="70"/>
      <c r="S44" s="75"/>
    </row>
    <row r="45" spans="1:19" ht="16.5" customHeight="1">
      <c r="A45" s="349" t="s">
        <v>52</v>
      </c>
      <c r="B45" s="349"/>
      <c r="C45" s="349"/>
      <c r="D45" s="349"/>
      <c r="E45" s="350"/>
      <c r="F45" s="351">
        <f>E44+F44</f>
        <v>600000</v>
      </c>
      <c r="G45" s="351" t="e">
        <f>G44</f>
        <v>#REF!</v>
      </c>
      <c r="H45" s="351" t="e">
        <f>H44</f>
        <v>#REF!</v>
      </c>
      <c r="I45" s="352">
        <f>I44</f>
        <v>0</v>
      </c>
      <c r="J45" s="352">
        <f>F45+I45</f>
        <v>600000</v>
      </c>
      <c r="K45" s="332"/>
      <c r="N45" s="341">
        <v>226.244</v>
      </c>
      <c r="O45" s="332">
        <f>J21</f>
        <v>29810</v>
      </c>
      <c r="P45" s="332"/>
      <c r="S45" s="332"/>
    </row>
    <row r="46" spans="1:19" ht="7.5" hidden="1" customHeight="1">
      <c r="A46" s="353"/>
      <c r="B46" s="353"/>
      <c r="C46" s="353"/>
      <c r="D46" s="354"/>
      <c r="E46" s="354"/>
      <c r="F46" s="344"/>
      <c r="G46" s="344"/>
      <c r="H46" s="344"/>
      <c r="I46" s="343"/>
      <c r="J46" s="343"/>
      <c r="K46" s="332"/>
      <c r="N46" s="341">
        <v>310.24400000000003</v>
      </c>
      <c r="O46" s="332">
        <f>J28</f>
        <v>96149</v>
      </c>
      <c r="P46" s="332"/>
      <c r="R46" s="343"/>
      <c r="S46" s="332"/>
    </row>
    <row r="47" spans="1:19" s="341" customFormat="1" ht="15" customHeight="1">
      <c r="A47" s="341" t="s">
        <v>220</v>
      </c>
      <c r="E47" s="355"/>
      <c r="F47" s="356"/>
      <c r="G47" s="356"/>
      <c r="H47" s="356"/>
      <c r="I47" s="357"/>
      <c r="J47" s="357"/>
      <c r="K47" s="339"/>
      <c r="N47" s="341">
        <v>349.24400000000003</v>
      </c>
      <c r="O47" s="332">
        <f>J42</f>
        <v>14850</v>
      </c>
      <c r="P47" s="339"/>
      <c r="R47" s="357"/>
      <c r="S47" s="339"/>
    </row>
    <row r="48" spans="1:19" ht="24.75" customHeight="1">
      <c r="A48" s="358" t="s">
        <v>61</v>
      </c>
      <c r="B48" s="358"/>
      <c r="C48" s="358"/>
      <c r="D48" s="358"/>
      <c r="E48" s="358"/>
      <c r="F48" s="344"/>
      <c r="G48" s="344"/>
      <c r="H48" s="344"/>
      <c r="I48" s="359"/>
      <c r="J48" s="359"/>
      <c r="K48" s="332"/>
      <c r="N48" s="341">
        <v>345.24400000000003</v>
      </c>
      <c r="O48" s="331">
        <f>J37</f>
        <v>6093</v>
      </c>
      <c r="P48" s="332"/>
      <c r="R48" s="359"/>
      <c r="S48" s="332"/>
    </row>
    <row r="49" spans="1:19" ht="24.75" customHeight="1">
      <c r="A49" s="353"/>
      <c r="B49" s="353"/>
      <c r="C49" s="353"/>
      <c r="D49" s="354"/>
      <c r="E49" s="354"/>
      <c r="F49" s="344"/>
      <c r="G49" s="344"/>
      <c r="H49" s="344"/>
      <c r="I49" s="343"/>
      <c r="J49" s="343"/>
      <c r="K49" s="332"/>
      <c r="N49" s="341">
        <v>346.24400000000003</v>
      </c>
      <c r="O49" s="331">
        <f>J39</f>
        <v>9000</v>
      </c>
      <c r="P49" s="332"/>
      <c r="R49" s="343"/>
      <c r="S49" s="332"/>
    </row>
    <row r="50" spans="1:19" ht="24.75" customHeight="1">
      <c r="A50" s="353"/>
      <c r="B50" s="353"/>
      <c r="C50" s="353"/>
      <c r="D50" s="354"/>
      <c r="E50" s="354"/>
      <c r="F50" s="344"/>
      <c r="G50" s="344"/>
      <c r="H50" s="344"/>
      <c r="I50" s="340"/>
      <c r="J50" s="340"/>
      <c r="N50" s="341" t="s">
        <v>221</v>
      </c>
      <c r="O50" s="339">
        <f>O39+O41+O45+O47+O48+O49+O35+O40</f>
        <v>204902</v>
      </c>
      <c r="Q50" s="341"/>
      <c r="R50" s="73" t="s">
        <v>222</v>
      </c>
      <c r="S50" s="76">
        <f>O42+O45</f>
        <v>107598</v>
      </c>
    </row>
    <row r="51" spans="1:19" ht="24.75" customHeight="1">
      <c r="A51" s="353"/>
      <c r="B51" s="353"/>
      <c r="C51" s="353"/>
      <c r="D51" s="354"/>
      <c r="E51" s="354"/>
      <c r="F51" s="344"/>
      <c r="G51" s="344"/>
      <c r="H51" s="344"/>
      <c r="I51" s="343"/>
      <c r="J51" s="343"/>
      <c r="N51" s="341"/>
      <c r="O51" s="341"/>
      <c r="R51" s="71"/>
      <c r="S51" s="74"/>
    </row>
    <row r="52" spans="1:19" ht="24.75" customHeight="1">
      <c r="A52" s="353"/>
      <c r="B52" s="353"/>
      <c r="C52" s="353"/>
      <c r="D52" s="354"/>
      <c r="E52" s="354"/>
      <c r="F52" s="344"/>
      <c r="G52" s="344"/>
      <c r="H52" s="344"/>
      <c r="K52" s="332"/>
      <c r="N52" s="341">
        <v>111</v>
      </c>
      <c r="O52" s="339">
        <f>O37</f>
        <v>179347.38</v>
      </c>
      <c r="P52" s="332"/>
      <c r="R52" s="73"/>
      <c r="S52" s="78"/>
    </row>
    <row r="53" spans="1:19" ht="10.5" customHeight="1">
      <c r="A53" s="353"/>
      <c r="B53" s="353"/>
      <c r="C53" s="353"/>
      <c r="D53" s="354"/>
      <c r="E53" s="354"/>
      <c r="F53" s="344"/>
      <c r="G53" s="344"/>
      <c r="H53" s="344"/>
      <c r="I53" s="343"/>
      <c r="J53" s="343"/>
      <c r="K53" s="332"/>
      <c r="N53" s="341">
        <v>112</v>
      </c>
      <c r="O53" s="339">
        <f>O38+O43</f>
        <v>40000</v>
      </c>
      <c r="P53" s="332"/>
      <c r="R53" s="71"/>
      <c r="S53" s="74"/>
    </row>
    <row r="54" spans="1:19">
      <c r="A54" s="343"/>
      <c r="B54" s="353"/>
      <c r="C54" s="353"/>
      <c r="D54" s="354"/>
      <c r="E54" s="354"/>
      <c r="F54" s="356"/>
      <c r="G54" s="356"/>
      <c r="H54" s="356"/>
      <c r="I54" s="357"/>
      <c r="J54" s="357"/>
      <c r="K54" s="339"/>
      <c r="N54" s="341">
        <v>119</v>
      </c>
      <c r="O54" s="339">
        <f>O36</f>
        <v>93152.62</v>
      </c>
      <c r="P54" s="332"/>
    </row>
    <row r="55" spans="1:19">
      <c r="A55" s="353"/>
      <c r="B55" s="353"/>
      <c r="C55" s="353"/>
      <c r="D55" s="360"/>
      <c r="E55" s="360"/>
      <c r="F55" s="344"/>
      <c r="G55" s="344"/>
      <c r="H55" s="344"/>
      <c r="I55" s="343"/>
      <c r="J55" s="343"/>
      <c r="K55" s="332"/>
      <c r="N55" s="341">
        <v>244</v>
      </c>
      <c r="O55" s="339">
        <f>O39+O41+O42+O45+O47+O48+O49+O35+O40</f>
        <v>282690</v>
      </c>
    </row>
    <row r="56" spans="1:19">
      <c r="A56" s="358"/>
      <c r="B56" s="358"/>
      <c r="C56" s="358"/>
      <c r="D56" s="358"/>
      <c r="E56" s="361"/>
      <c r="F56" s="356"/>
      <c r="G56" s="356"/>
      <c r="H56" s="356"/>
      <c r="I56" s="359"/>
      <c r="J56" s="359"/>
      <c r="K56" s="332"/>
      <c r="N56" s="341">
        <v>113</v>
      </c>
      <c r="O56" s="339">
        <f>O31</f>
        <v>4810</v>
      </c>
    </row>
    <row r="57" spans="1:19">
      <c r="A57" s="362"/>
      <c r="B57" s="362"/>
      <c r="C57" s="362"/>
      <c r="D57" s="362"/>
      <c r="E57" s="363"/>
      <c r="F57" s="356"/>
      <c r="G57" s="356"/>
      <c r="H57" s="356"/>
      <c r="I57" s="343"/>
      <c r="J57" s="343"/>
      <c r="O57" s="332"/>
    </row>
    <row r="58" spans="1:19">
      <c r="A58" s="343"/>
      <c r="B58" s="343"/>
      <c r="C58" s="343"/>
      <c r="D58" s="343"/>
      <c r="E58" s="343"/>
      <c r="F58" s="343"/>
      <c r="G58" s="343"/>
      <c r="H58" s="343"/>
      <c r="I58" s="343"/>
      <c r="J58" s="343"/>
      <c r="O58" s="342">
        <f>O52+O53+O54+O55+O56</f>
        <v>600000</v>
      </c>
    </row>
    <row r="59" spans="1:19">
      <c r="O59" s="339"/>
    </row>
  </sheetData>
  <mergeCells count="8">
    <mergeCell ref="A56:D56"/>
    <mergeCell ref="A57:D57"/>
    <mergeCell ref="A1:D1"/>
    <mergeCell ref="A2:F2"/>
    <mergeCell ref="A3:D3"/>
    <mergeCell ref="A44:D44"/>
    <mergeCell ref="A45:D45"/>
    <mergeCell ref="A48:E48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S12"/>
  <sheetViews>
    <sheetView tabSelected="1" workbookViewId="0">
      <selection activeCell="G13" sqref="G13"/>
    </sheetView>
  </sheetViews>
  <sheetFormatPr defaultRowHeight="11.25"/>
  <cols>
    <col min="1" max="1" width="6" customWidth="1"/>
    <col min="2" max="2" width="11" customWidth="1"/>
    <col min="3" max="3" width="7.83203125" customWidth="1"/>
    <col min="4" max="4" width="8" customWidth="1"/>
    <col min="5" max="5" width="8.33203125" customWidth="1"/>
    <col min="6" max="6" width="27.83203125" customWidth="1"/>
    <col min="7" max="7" width="16.1640625" customWidth="1"/>
    <col min="8" max="8" width="11.6640625" customWidth="1"/>
    <col min="9" max="9" width="13.33203125" customWidth="1"/>
    <col min="10" max="11" width="11.6640625" hidden="1" customWidth="1"/>
  </cols>
  <sheetData>
    <row r="1" spans="1:19" ht="12.75">
      <c r="A1" s="364" t="s">
        <v>223</v>
      </c>
      <c r="B1" s="365"/>
      <c r="C1" s="365"/>
      <c r="D1" s="365"/>
      <c r="E1" s="365"/>
      <c r="F1" s="365"/>
      <c r="G1" s="365"/>
      <c r="H1" s="365"/>
      <c r="I1" s="365"/>
      <c r="J1" s="365"/>
      <c r="K1" s="366"/>
      <c r="L1" s="366"/>
      <c r="M1" s="366"/>
      <c r="N1" s="366"/>
      <c r="O1" s="366"/>
      <c r="P1" s="366"/>
      <c r="Q1" s="366"/>
      <c r="R1" s="366"/>
      <c r="S1" s="367"/>
    </row>
    <row r="2" spans="1:19" ht="40.5" customHeight="1" thickBot="1">
      <c r="A2" s="368" t="s">
        <v>224</v>
      </c>
      <c r="B2" s="368"/>
      <c r="C2" s="368"/>
      <c r="D2" s="368"/>
      <c r="E2" s="368"/>
      <c r="F2" s="368"/>
      <c r="G2" s="368"/>
      <c r="H2" s="369"/>
      <c r="I2" s="370">
        <v>44705</v>
      </c>
      <c r="J2" s="371"/>
      <c r="K2" s="372">
        <v>43881</v>
      </c>
      <c r="L2" s="366"/>
      <c r="M2" s="366"/>
      <c r="N2" s="366"/>
      <c r="O2" s="366"/>
      <c r="P2" s="366"/>
      <c r="Q2" s="366"/>
      <c r="R2" s="366"/>
      <c r="S2" s="367"/>
    </row>
    <row r="3" spans="1:19" ht="53.25" thickBot="1">
      <c r="A3" s="373" t="s">
        <v>225</v>
      </c>
      <c r="B3" s="374" t="s">
        <v>0</v>
      </c>
      <c r="C3" s="373" t="s">
        <v>173</v>
      </c>
      <c r="D3" s="373" t="s">
        <v>51</v>
      </c>
      <c r="E3" s="373" t="s">
        <v>226</v>
      </c>
      <c r="F3" s="373" t="s">
        <v>227</v>
      </c>
      <c r="G3" s="373" t="s">
        <v>228</v>
      </c>
      <c r="H3" s="327" t="s">
        <v>62</v>
      </c>
      <c r="I3" s="327" t="s">
        <v>63</v>
      </c>
      <c r="J3" s="375" t="s">
        <v>229</v>
      </c>
      <c r="K3" s="376" t="s">
        <v>228</v>
      </c>
      <c r="L3" s="366"/>
      <c r="M3" s="366"/>
      <c r="N3" s="366"/>
      <c r="O3" s="366"/>
      <c r="P3" s="366"/>
      <c r="Q3" s="366"/>
      <c r="R3" s="366"/>
      <c r="S3" s="367"/>
    </row>
    <row r="4" spans="1:19" ht="26.25" thickBot="1">
      <c r="A4" s="377">
        <v>1101</v>
      </c>
      <c r="B4" s="378" t="s">
        <v>230</v>
      </c>
      <c r="C4" s="377">
        <v>310</v>
      </c>
      <c r="D4" s="377">
        <v>612</v>
      </c>
      <c r="E4" s="377">
        <v>244</v>
      </c>
      <c r="F4" s="379" t="s">
        <v>204</v>
      </c>
      <c r="G4" s="399">
        <v>1489.5</v>
      </c>
      <c r="H4" s="399">
        <v>0</v>
      </c>
      <c r="I4" s="399">
        <f>G4+H4</f>
        <v>1489.5</v>
      </c>
      <c r="J4" s="380" t="e">
        <f>#REF!</f>
        <v>#REF!</v>
      </c>
      <c r="K4" s="381" t="e">
        <f>#REF!</f>
        <v>#REF!</v>
      </c>
      <c r="L4" s="366"/>
      <c r="M4" s="366"/>
      <c r="N4" s="366"/>
      <c r="O4" s="366"/>
      <c r="P4" s="366"/>
      <c r="Q4" s="366"/>
      <c r="R4" s="366"/>
      <c r="S4" s="367"/>
    </row>
    <row r="5" spans="1:19" ht="25.5">
      <c r="A5" s="377">
        <v>1101</v>
      </c>
      <c r="B5" s="378" t="s">
        <v>231</v>
      </c>
      <c r="C5" s="377">
        <v>310</v>
      </c>
      <c r="D5" s="377">
        <v>612</v>
      </c>
      <c r="E5" s="377">
        <v>244</v>
      </c>
      <c r="F5" s="379" t="s">
        <v>204</v>
      </c>
      <c r="G5" s="399">
        <f>G6</f>
        <v>42473.279999999999</v>
      </c>
      <c r="H5" s="399">
        <f t="shared" ref="H5" si="0">H6</f>
        <v>0</v>
      </c>
      <c r="I5" s="399">
        <f t="shared" ref="I5:I7" si="1">G5+H5</f>
        <v>42473.279999999999</v>
      </c>
      <c r="J5" s="380" t="e">
        <f>#REF!</f>
        <v>#REF!</v>
      </c>
      <c r="K5" s="381" t="e">
        <f>#REF!</f>
        <v>#REF!</v>
      </c>
      <c r="L5" s="366"/>
      <c r="M5" s="366"/>
      <c r="N5" s="366"/>
      <c r="O5" s="366"/>
      <c r="P5" s="366"/>
      <c r="Q5" s="366"/>
      <c r="R5" s="366"/>
      <c r="S5" s="367"/>
    </row>
    <row r="6" spans="1:19" ht="25.5">
      <c r="A6" s="377"/>
      <c r="B6" s="378"/>
      <c r="C6" s="377"/>
      <c r="D6" s="377"/>
      <c r="E6" s="377"/>
      <c r="F6" s="382" t="s">
        <v>206</v>
      </c>
      <c r="G6" s="400">
        <v>42473.279999999999</v>
      </c>
      <c r="H6" s="400">
        <v>0</v>
      </c>
      <c r="I6" s="400">
        <f t="shared" si="1"/>
        <v>42473.279999999999</v>
      </c>
      <c r="J6" s="383"/>
      <c r="K6" s="384"/>
      <c r="L6" s="366"/>
      <c r="M6" s="366"/>
      <c r="N6" s="366"/>
      <c r="O6" s="366"/>
      <c r="P6" s="366"/>
      <c r="Q6" s="366"/>
      <c r="R6" s="366"/>
      <c r="S6" s="367"/>
    </row>
    <row r="7" spans="1:19" ht="26.25" thickBot="1">
      <c r="A7" s="377" t="s">
        <v>232</v>
      </c>
      <c r="B7" s="378" t="s">
        <v>233</v>
      </c>
      <c r="C7" s="377">
        <v>310</v>
      </c>
      <c r="D7" s="377">
        <v>612</v>
      </c>
      <c r="E7" s="377">
        <v>244</v>
      </c>
      <c r="F7" s="379" t="s">
        <v>204</v>
      </c>
      <c r="G7" s="399">
        <v>9617.17</v>
      </c>
      <c r="H7" s="399">
        <v>0</v>
      </c>
      <c r="I7" s="399">
        <f t="shared" si="1"/>
        <v>9617.17</v>
      </c>
      <c r="J7" s="385"/>
      <c r="K7" s="386"/>
      <c r="L7" s="366"/>
      <c r="M7" s="366"/>
      <c r="N7" s="366"/>
      <c r="O7" s="366"/>
      <c r="P7" s="366"/>
      <c r="Q7" s="366"/>
      <c r="R7" s="366"/>
      <c r="S7" s="367"/>
    </row>
    <row r="8" spans="1:19" ht="21" customHeight="1" thickBot="1">
      <c r="A8" s="387"/>
      <c r="B8" s="388" t="s">
        <v>234</v>
      </c>
      <c r="C8" s="389"/>
      <c r="D8" s="389"/>
      <c r="E8" s="389"/>
      <c r="F8" s="389"/>
      <c r="G8" s="390">
        <f>G4+G5+G7</f>
        <v>53579.95</v>
      </c>
      <c r="H8" s="390">
        <f>H4+H5+H7</f>
        <v>0</v>
      </c>
      <c r="I8" s="390">
        <f>I4+I5+I7</f>
        <v>53579.95</v>
      </c>
      <c r="J8" s="391" t="e">
        <f>#REF!+J5</f>
        <v>#REF!</v>
      </c>
      <c r="K8" s="392" t="e">
        <f>#REF!+K5</f>
        <v>#REF!</v>
      </c>
    </row>
    <row r="9" spans="1:19" ht="15">
      <c r="A9" s="393"/>
      <c r="B9" s="393"/>
      <c r="C9" s="394"/>
      <c r="D9" s="394"/>
      <c r="E9" s="394"/>
      <c r="F9" s="394"/>
      <c r="G9" s="394"/>
      <c r="H9" s="394"/>
      <c r="I9" s="394"/>
      <c r="J9" s="394"/>
      <c r="K9" s="394"/>
    </row>
    <row r="10" spans="1:19" ht="24.75" customHeight="1">
      <c r="A10" s="395" t="s">
        <v>235</v>
      </c>
      <c r="B10" s="395"/>
      <c r="C10" s="395"/>
      <c r="D10" s="395"/>
      <c r="E10" s="396"/>
      <c r="F10" s="396"/>
      <c r="G10" s="396"/>
      <c r="H10" s="397"/>
      <c r="I10" s="397"/>
    </row>
    <row r="12" spans="1:19">
      <c r="A12" s="398" t="s">
        <v>61</v>
      </c>
      <c r="B12" s="398"/>
      <c r="C12" s="398"/>
      <c r="D12" s="398"/>
      <c r="E12" s="398"/>
      <c r="F12" s="398"/>
    </row>
  </sheetData>
  <mergeCells count="3">
    <mergeCell ref="A1:J1"/>
    <mergeCell ref="A2:H2"/>
    <mergeCell ref="A10:G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расшифровка муниц задания</vt:lpstr>
      <vt:lpstr>Муниципальное задание</vt:lpstr>
      <vt:lpstr>Платные</vt:lpstr>
      <vt:lpstr>Иные</vt:lpstr>
    </vt:vector>
  </TitlesOfParts>
  <Company>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kom111</dc:creator>
  <cp:lastModifiedBy>b2204</cp:lastModifiedBy>
  <cp:lastPrinted>2022-05-24T07:52:36Z</cp:lastPrinted>
  <dcterms:created xsi:type="dcterms:W3CDTF">2011-07-21T06:37:28Z</dcterms:created>
  <dcterms:modified xsi:type="dcterms:W3CDTF">2022-05-24T07:53:15Z</dcterms:modified>
</cp:coreProperties>
</file>