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9060" firstSheet="1" activeTab="3"/>
  </bookViews>
  <sheets>
    <sheet name="расшифровка муниц задания" sheetId="14" state="hidden" r:id="rId1"/>
    <sheet name="Муниципальное задание" sheetId="32" r:id="rId2"/>
    <sheet name="Платные" sheetId="33" r:id="rId3"/>
    <sheet name="Иные" sheetId="34" r:id="rId4"/>
  </sheets>
  <calcPr calcId="125725"/>
</workbook>
</file>

<file path=xl/calcChain.xml><?xml version="1.0" encoding="utf-8"?>
<calcChain xmlns="http://schemas.openxmlformats.org/spreadsheetml/2006/main">
  <c r="BP164" i="32"/>
  <c r="BN163"/>
  <c r="BN159"/>
  <c r="BN151"/>
  <c r="BE162"/>
  <c r="BF162"/>
  <c r="BG162"/>
  <c r="BH162"/>
  <c r="BI162"/>
  <c r="BD162"/>
  <c r="H8" i="34"/>
  <c r="H16"/>
  <c r="I16" s="1"/>
  <c r="G16"/>
  <c r="I12"/>
  <c r="I13"/>
  <c r="H12"/>
  <c r="I10"/>
  <c r="I11"/>
  <c r="H10"/>
  <c r="I14"/>
  <c r="I15"/>
  <c r="H14"/>
  <c r="G14"/>
  <c r="G12"/>
  <c r="G10"/>
  <c r="I9"/>
  <c r="H4"/>
  <c r="G4"/>
  <c r="I5"/>
  <c r="BD148" i="32"/>
  <c r="BE147"/>
  <c r="BF147"/>
  <c r="BG147"/>
  <c r="BH147"/>
  <c r="BI147"/>
  <c r="BD147"/>
  <c r="BJ145"/>
  <c r="BE145"/>
  <c r="BF145"/>
  <c r="BG145"/>
  <c r="BH145"/>
  <c r="BI145"/>
  <c r="BD145"/>
  <c r="BJ146"/>
  <c r="BI144"/>
  <c r="BH144"/>
  <c r="BG144"/>
  <c r="BF144"/>
  <c r="BE144"/>
  <c r="BJ84"/>
  <c r="BJ83"/>
  <c r="BI85"/>
  <c r="BD85"/>
  <c r="BE78"/>
  <c r="BF78"/>
  <c r="BG78"/>
  <c r="BH78"/>
  <c r="BI78"/>
  <c r="BD78"/>
  <c r="BJ77"/>
  <c r="BJ76"/>
  <c r="BJ78" s="1"/>
  <c r="BE22"/>
  <c r="BF22"/>
  <c r="BG22"/>
  <c r="BH22"/>
  <c r="BI22"/>
  <c r="BD22"/>
  <c r="BJ22" s="1"/>
  <c r="BE19"/>
  <c r="BE25" s="1"/>
  <c r="BF19"/>
  <c r="BG19"/>
  <c r="BH19"/>
  <c r="BH25" s="1"/>
  <c r="BI19"/>
  <c r="BI25" s="1"/>
  <c r="BD19"/>
  <c r="BJ20"/>
  <c r="BJ21"/>
  <c r="BJ23"/>
  <c r="BJ24"/>
  <c r="BF25" l="1"/>
  <c r="BJ85"/>
  <c r="BJ19"/>
  <c r="BG25"/>
  <c r="BD25"/>
  <c r="BJ25" s="1"/>
  <c r="F16" i="33"/>
  <c r="I8" i="34"/>
  <c r="I7"/>
  <c r="K6"/>
  <c r="K16" s="1"/>
  <c r="J6"/>
  <c r="J16" s="1"/>
  <c r="H6"/>
  <c r="G6"/>
  <c r="I6" s="1"/>
  <c r="K4"/>
  <c r="J4"/>
  <c r="I4"/>
  <c r="J43" i="33" l="1"/>
  <c r="I42"/>
  <c r="H42"/>
  <c r="G42"/>
  <c r="F42"/>
  <c r="J42" s="1"/>
  <c r="O47" s="1"/>
  <c r="J41"/>
  <c r="J40"/>
  <c r="I39"/>
  <c r="H39"/>
  <c r="G39"/>
  <c r="F39"/>
  <c r="J39" s="1"/>
  <c r="O49" s="1"/>
  <c r="J38"/>
  <c r="I37"/>
  <c r="H37"/>
  <c r="G37"/>
  <c r="F37"/>
  <c r="O36"/>
  <c r="O54" s="1"/>
  <c r="J36"/>
  <c r="I35"/>
  <c r="H35"/>
  <c r="G35"/>
  <c r="F35"/>
  <c r="J35" s="1"/>
  <c r="O39" s="1"/>
  <c r="J34"/>
  <c r="J33"/>
  <c r="J32"/>
  <c r="J31"/>
  <c r="J30"/>
  <c r="J29"/>
  <c r="I28"/>
  <c r="H28"/>
  <c r="G28"/>
  <c r="F28"/>
  <c r="J27"/>
  <c r="J26"/>
  <c r="J25"/>
  <c r="J24"/>
  <c r="J23"/>
  <c r="J22"/>
  <c r="I21"/>
  <c r="H21"/>
  <c r="G21"/>
  <c r="F21"/>
  <c r="J21" s="1"/>
  <c r="O45" s="1"/>
  <c r="J20"/>
  <c r="I19"/>
  <c r="F19"/>
  <c r="F44" s="1"/>
  <c r="J18"/>
  <c r="J17"/>
  <c r="I16"/>
  <c r="H16"/>
  <c r="G16"/>
  <c r="E16"/>
  <c r="E44" s="1"/>
  <c r="J15"/>
  <c r="J14"/>
  <c r="J13"/>
  <c r="I12"/>
  <c r="H12"/>
  <c r="G12"/>
  <c r="G44" s="1"/>
  <c r="G45" s="1"/>
  <c r="F12"/>
  <c r="J11"/>
  <c r="F10"/>
  <c r="J10" s="1"/>
  <c r="O41" s="1"/>
  <c r="J9"/>
  <c r="O40" s="1"/>
  <c r="J8"/>
  <c r="H7"/>
  <c r="H44" s="1"/>
  <c r="H45" s="1"/>
  <c r="G7"/>
  <c r="F7"/>
  <c r="J7" s="1"/>
  <c r="O43" s="1"/>
  <c r="J6"/>
  <c r="J5"/>
  <c r="O37" s="1"/>
  <c r="O52" s="1"/>
  <c r="J28" l="1"/>
  <c r="O35" s="1"/>
  <c r="J37"/>
  <c r="O48" s="1"/>
  <c r="J19"/>
  <c r="O31" s="1"/>
  <c r="O56" s="1"/>
  <c r="J16"/>
  <c r="O42" s="1"/>
  <c r="S50" s="1"/>
  <c r="I44"/>
  <c r="I45" s="1"/>
  <c r="J12"/>
  <c r="O38" s="1"/>
  <c r="O53" s="1"/>
  <c r="F45"/>
  <c r="O46" l="1"/>
  <c r="O50"/>
  <c r="O55"/>
  <c r="O58" s="1"/>
  <c r="J45"/>
  <c r="J44"/>
  <c r="BE86" i="32"/>
  <c r="BF86"/>
  <c r="BG86"/>
  <c r="BH86"/>
  <c r="BI86"/>
  <c r="BD86"/>
  <c r="BE108"/>
  <c r="BF108"/>
  <c r="BG108"/>
  <c r="BH108"/>
  <c r="BI108"/>
  <c r="BD108"/>
  <c r="BJ114"/>
  <c r="BJ113"/>
  <c r="BJ112"/>
  <c r="BJ107"/>
  <c r="BJ106"/>
  <c r="BJ105"/>
  <c r="BJ104"/>
  <c r="BE35"/>
  <c r="BF35"/>
  <c r="BG35"/>
  <c r="BH35"/>
  <c r="BI35"/>
  <c r="BD35"/>
  <c r="BJ37"/>
  <c r="BE121" l="1"/>
  <c r="BF121"/>
  <c r="BG121"/>
  <c r="BH121"/>
  <c r="BI121"/>
  <c r="BJ134"/>
  <c r="BJ133"/>
  <c r="BF115"/>
  <c r="BE135"/>
  <c r="BE155" s="1"/>
  <c r="BF135"/>
  <c r="BG135"/>
  <c r="BH135"/>
  <c r="BI135"/>
  <c r="BD135"/>
  <c r="BD131"/>
  <c r="BD121" s="1"/>
  <c r="BL160"/>
  <c r="BK160"/>
  <c r="BI160"/>
  <c r="BH160"/>
  <c r="BG160"/>
  <c r="BF160"/>
  <c r="BE160"/>
  <c r="BD160"/>
  <c r="BL159"/>
  <c r="BK159"/>
  <c r="BI159"/>
  <c r="BH159"/>
  <c r="BG159"/>
  <c r="BF159"/>
  <c r="BE159"/>
  <c r="BD159"/>
  <c r="BL152"/>
  <c r="BK152"/>
  <c r="BL150"/>
  <c r="BL164" s="1"/>
  <c r="BK150"/>
  <c r="BK164" s="1"/>
  <c r="BC148"/>
  <c r="BB148"/>
  <c r="AZ148"/>
  <c r="AX148"/>
  <c r="AV148"/>
  <c r="AT148"/>
  <c r="AS148"/>
  <c r="AR148"/>
  <c r="AP148"/>
  <c r="AN148"/>
  <c r="AJ148"/>
  <c r="AH148"/>
  <c r="AF148"/>
  <c r="AD148"/>
  <c r="AB148"/>
  <c r="Z148"/>
  <c r="Y148"/>
  <c r="X148"/>
  <c r="V148"/>
  <c r="T148"/>
  <c r="R148"/>
  <c r="P148"/>
  <c r="N148"/>
  <c r="L148"/>
  <c r="K148"/>
  <c r="J148"/>
  <c r="I148"/>
  <c r="H148"/>
  <c r="F148"/>
  <c r="E148"/>
  <c r="BJ143"/>
  <c r="BJ142"/>
  <c r="BJ141"/>
  <c r="BL140"/>
  <c r="BK140"/>
  <c r="BI140"/>
  <c r="BH140"/>
  <c r="BG140"/>
  <c r="BF140"/>
  <c r="BE140"/>
  <c r="BD140"/>
  <c r="BD144" s="1"/>
  <c r="BJ144" s="1"/>
  <c r="BJ138"/>
  <c r="BL137"/>
  <c r="BK137"/>
  <c r="BI137"/>
  <c r="BH137"/>
  <c r="BG137"/>
  <c r="BF137"/>
  <c r="BE137"/>
  <c r="BD137"/>
  <c r="J137"/>
  <c r="E137"/>
  <c r="G137" s="1"/>
  <c r="I137" s="1"/>
  <c r="M137" s="1"/>
  <c r="O137" s="1"/>
  <c r="Q137" s="1"/>
  <c r="S137" s="1"/>
  <c r="U137" s="1"/>
  <c r="W137" s="1"/>
  <c r="Y137" s="1"/>
  <c r="AA137" s="1"/>
  <c r="AC137" s="1"/>
  <c r="AE137" s="1"/>
  <c r="AG137" s="1"/>
  <c r="AI137" s="1"/>
  <c r="AK137" s="1"/>
  <c r="AM137" s="1"/>
  <c r="AO137" s="1"/>
  <c r="AQ137" s="1"/>
  <c r="AS137" s="1"/>
  <c r="AU137" s="1"/>
  <c r="AW137" s="1"/>
  <c r="AY137" s="1"/>
  <c r="BB137" s="1"/>
  <c r="BJ136"/>
  <c r="BJ132"/>
  <c r="BJ131"/>
  <c r="BJ130"/>
  <c r="BJ129"/>
  <c r="BJ128"/>
  <c r="BJ127"/>
  <c r="BJ126"/>
  <c r="BJ125"/>
  <c r="BJ124"/>
  <c r="BJ123"/>
  <c r="BJ122"/>
  <c r="BL121"/>
  <c r="BK121"/>
  <c r="BJ120"/>
  <c r="BJ119"/>
  <c r="BL118"/>
  <c r="BL139" s="1"/>
  <c r="BK118"/>
  <c r="BI118"/>
  <c r="BH118"/>
  <c r="BG118"/>
  <c r="BF118"/>
  <c r="BE118"/>
  <c r="BD118"/>
  <c r="BJ117"/>
  <c r="BL116"/>
  <c r="BK116"/>
  <c r="BI116"/>
  <c r="BH116"/>
  <c r="BG116"/>
  <c r="BF116"/>
  <c r="BE116"/>
  <c r="BD116"/>
  <c r="BC115"/>
  <c r="BB115"/>
  <c r="AX115"/>
  <c r="AR115"/>
  <c r="AP115"/>
  <c r="AN115"/>
  <c r="Y115"/>
  <c r="AA115" s="1"/>
  <c r="AC115" s="1"/>
  <c r="AE115" s="1"/>
  <c r="AG115" s="1"/>
  <c r="AI115" s="1"/>
  <c r="AK115" s="1"/>
  <c r="AM115" s="1"/>
  <c r="X115"/>
  <c r="T115"/>
  <c r="L115"/>
  <c r="J115"/>
  <c r="E115"/>
  <c r="G115" s="1"/>
  <c r="I115" s="1"/>
  <c r="BJ111"/>
  <c r="BJ110"/>
  <c r="BJ109"/>
  <c r="BJ103"/>
  <c r="BJ102"/>
  <c r="BJ101"/>
  <c r="BJ100"/>
  <c r="BJ99"/>
  <c r="BJ98"/>
  <c r="BJ97"/>
  <c r="BJ96"/>
  <c r="BJ95"/>
  <c r="BJ94"/>
  <c r="BJ93"/>
  <c r="BJ92"/>
  <c r="BJ91"/>
  <c r="BJ90"/>
  <c r="BJ89"/>
  <c r="BJ88"/>
  <c r="BJ87"/>
  <c r="BL86"/>
  <c r="BL115" s="1"/>
  <c r="BK86"/>
  <c r="BK115" s="1"/>
  <c r="BH115"/>
  <c r="BC86"/>
  <c r="BB86"/>
  <c r="AB86"/>
  <c r="Y86"/>
  <c r="AA86" s="1"/>
  <c r="X86"/>
  <c r="T86"/>
  <c r="J86"/>
  <c r="E86"/>
  <c r="G86" s="1"/>
  <c r="I86" s="1"/>
  <c r="M86" s="1"/>
  <c r="O86" s="1"/>
  <c r="Q86" s="1"/>
  <c r="S86" s="1"/>
  <c r="BI82"/>
  <c r="BH82"/>
  <c r="BG82"/>
  <c r="BF82"/>
  <c r="BE82"/>
  <c r="BD82"/>
  <c r="BJ81"/>
  <c r="BJ80"/>
  <c r="BJ79"/>
  <c r="AA79"/>
  <c r="AC79" s="1"/>
  <c r="AE79" s="1"/>
  <c r="AG79" s="1"/>
  <c r="AI79" s="1"/>
  <c r="AK79" s="1"/>
  <c r="AM79" s="1"/>
  <c r="AO79" s="1"/>
  <c r="AQ79" s="1"/>
  <c r="AS79" s="1"/>
  <c r="AU79" s="1"/>
  <c r="AW79" s="1"/>
  <c r="AY79" s="1"/>
  <c r="J79"/>
  <c r="G79"/>
  <c r="I79" s="1"/>
  <c r="M79" s="1"/>
  <c r="O79" s="1"/>
  <c r="Q79" s="1"/>
  <c r="S79" s="1"/>
  <c r="U79" s="1"/>
  <c r="W79" s="1"/>
  <c r="BI75"/>
  <c r="BD75"/>
  <c r="BJ74"/>
  <c r="BL73"/>
  <c r="BL75" s="1"/>
  <c r="BL82" s="1"/>
  <c r="BK73"/>
  <c r="BK75" s="1"/>
  <c r="BK82" s="1"/>
  <c r="BJ73"/>
  <c r="BH73"/>
  <c r="BH75" s="1"/>
  <c r="BG73"/>
  <c r="BG75" s="1"/>
  <c r="BF73"/>
  <c r="BF75" s="1"/>
  <c r="BE73"/>
  <c r="BE75" s="1"/>
  <c r="BJ72"/>
  <c r="AA72"/>
  <c r="AC72" s="1"/>
  <c r="AE72" s="1"/>
  <c r="AG72" s="1"/>
  <c r="AI72" s="1"/>
  <c r="AK72" s="1"/>
  <c r="AM72" s="1"/>
  <c r="AO72" s="1"/>
  <c r="AQ72" s="1"/>
  <c r="AS72" s="1"/>
  <c r="AU72" s="1"/>
  <c r="AW72" s="1"/>
  <c r="AY72" s="1"/>
  <c r="J72"/>
  <c r="G72"/>
  <c r="I72" s="1"/>
  <c r="M72" s="1"/>
  <c r="O72" s="1"/>
  <c r="Q72" s="1"/>
  <c r="S72" s="1"/>
  <c r="U72" s="1"/>
  <c r="W72" s="1"/>
  <c r="AZ71"/>
  <c r="AH71"/>
  <c r="AD71"/>
  <c r="T71"/>
  <c r="P71"/>
  <c r="H71"/>
  <c r="F71"/>
  <c r="BJ70"/>
  <c r="BJ69"/>
  <c r="BJ68"/>
  <c r="BJ67"/>
  <c r="BL66"/>
  <c r="BL163" s="1"/>
  <c r="BK66"/>
  <c r="BK163" s="1"/>
  <c r="BI66"/>
  <c r="BH66"/>
  <c r="BH163" s="1"/>
  <c r="BG66"/>
  <c r="BF66"/>
  <c r="BE66"/>
  <c r="BD66"/>
  <c r="BJ65"/>
  <c r="BI64"/>
  <c r="BI161" s="1"/>
  <c r="BH64"/>
  <c r="BH161" s="1"/>
  <c r="BG64"/>
  <c r="BG161" s="1"/>
  <c r="BF64"/>
  <c r="BF161" s="1"/>
  <c r="BE64"/>
  <c r="BE161" s="1"/>
  <c r="BD64"/>
  <c r="BJ63"/>
  <c r="AA63"/>
  <c r="AC63" s="1"/>
  <c r="AE63" s="1"/>
  <c r="AG63" s="1"/>
  <c r="AI63" s="1"/>
  <c r="AK63" s="1"/>
  <c r="AM63" s="1"/>
  <c r="AO63" s="1"/>
  <c r="AQ63" s="1"/>
  <c r="AS63" s="1"/>
  <c r="AU63" s="1"/>
  <c r="AW63" s="1"/>
  <c r="AY63" s="1"/>
  <c r="J63"/>
  <c r="G63"/>
  <c r="I63" s="1"/>
  <c r="M63" s="1"/>
  <c r="O63" s="1"/>
  <c r="Q63" s="1"/>
  <c r="S63" s="1"/>
  <c r="U63" s="1"/>
  <c r="W63" s="1"/>
  <c r="BJ62"/>
  <c r="BI61"/>
  <c r="BI158" s="1"/>
  <c r="BH61"/>
  <c r="BH158" s="1"/>
  <c r="BG61"/>
  <c r="BG158" s="1"/>
  <c r="BF61"/>
  <c r="BF158" s="1"/>
  <c r="BE61"/>
  <c r="BE158" s="1"/>
  <c r="BD61"/>
  <c r="BD158" s="1"/>
  <c r="BN158" s="1"/>
  <c r="BJ60"/>
  <c r="BJ59"/>
  <c r="BJ58"/>
  <c r="BL57"/>
  <c r="BL157" s="1"/>
  <c r="BK57"/>
  <c r="BK157" s="1"/>
  <c r="BI57"/>
  <c r="BH57"/>
  <c r="BG57"/>
  <c r="BF57"/>
  <c r="BE57"/>
  <c r="BD57"/>
  <c r="BC57"/>
  <c r="BC71" s="1"/>
  <c r="BB57"/>
  <c r="AX57"/>
  <c r="AX71" s="1"/>
  <c r="Y57"/>
  <c r="AA57" s="1"/>
  <c r="AC57" s="1"/>
  <c r="AE57" s="1"/>
  <c r="AG57" s="1"/>
  <c r="AI57" s="1"/>
  <c r="AK57" s="1"/>
  <c r="AM57" s="1"/>
  <c r="AO57" s="1"/>
  <c r="AQ57" s="1"/>
  <c r="AS57" s="1"/>
  <c r="AU57" s="1"/>
  <c r="AW57" s="1"/>
  <c r="X57"/>
  <c r="J57"/>
  <c r="E57"/>
  <c r="G57" s="1"/>
  <c r="I57" s="1"/>
  <c r="BJ56"/>
  <c r="BJ55"/>
  <c r="BL54"/>
  <c r="BK54"/>
  <c r="BI54"/>
  <c r="BH54"/>
  <c r="BG54"/>
  <c r="BF54"/>
  <c r="BE54"/>
  <c r="BD54"/>
  <c r="BJ53"/>
  <c r="BJ52"/>
  <c r="BJ51"/>
  <c r="BJ50"/>
  <c r="BJ49"/>
  <c r="BJ48"/>
  <c r="BJ47"/>
  <c r="BL46"/>
  <c r="BL154" s="1"/>
  <c r="BK46"/>
  <c r="BK154" s="1"/>
  <c r="BI46"/>
  <c r="BI154" s="1"/>
  <c r="BH46"/>
  <c r="BH154" s="1"/>
  <c r="BG46"/>
  <c r="BG154" s="1"/>
  <c r="BF46"/>
  <c r="BF154" s="1"/>
  <c r="BE46"/>
  <c r="BE154" s="1"/>
  <c r="BD46"/>
  <c r="BD154" s="1"/>
  <c r="V46"/>
  <c r="V71" s="1"/>
  <c r="P46"/>
  <c r="J46"/>
  <c r="E46"/>
  <c r="G46" s="1"/>
  <c r="I46" s="1"/>
  <c r="M46" s="1"/>
  <c r="O46" s="1"/>
  <c r="BJ45"/>
  <c r="BJ44"/>
  <c r="BJ43"/>
  <c r="BL42"/>
  <c r="BL153" s="1"/>
  <c r="BK42"/>
  <c r="BK153" s="1"/>
  <c r="BI42"/>
  <c r="BI153" s="1"/>
  <c r="BH42"/>
  <c r="BH153" s="1"/>
  <c r="BG42"/>
  <c r="BG153" s="1"/>
  <c r="BF42"/>
  <c r="BF153" s="1"/>
  <c r="BE42"/>
  <c r="BE153" s="1"/>
  <c r="BD42"/>
  <c r="BB42"/>
  <c r="AR42"/>
  <c r="AR71" s="1"/>
  <c r="AP42"/>
  <c r="AP71" s="1"/>
  <c r="AN42"/>
  <c r="AN71" s="1"/>
  <c r="AJ42"/>
  <c r="AJ71" s="1"/>
  <c r="Y42"/>
  <c r="X42"/>
  <c r="J42"/>
  <c r="E42"/>
  <c r="G42" s="1"/>
  <c r="I42" s="1"/>
  <c r="M42" s="1"/>
  <c r="O42" s="1"/>
  <c r="Q42" s="1"/>
  <c r="S42" s="1"/>
  <c r="U42" s="1"/>
  <c r="W42" s="1"/>
  <c r="BJ41"/>
  <c r="BJ40"/>
  <c r="BJ39"/>
  <c r="BI38"/>
  <c r="BH38"/>
  <c r="BG38"/>
  <c r="BF38"/>
  <c r="BE38"/>
  <c r="BD38"/>
  <c r="AA38"/>
  <c r="AC38" s="1"/>
  <c r="AE38" s="1"/>
  <c r="AG38" s="1"/>
  <c r="AI38" s="1"/>
  <c r="AK38" s="1"/>
  <c r="AM38" s="1"/>
  <c r="AO38" s="1"/>
  <c r="AQ38" s="1"/>
  <c r="AS38" s="1"/>
  <c r="AU38" s="1"/>
  <c r="AW38" s="1"/>
  <c r="AY38" s="1"/>
  <c r="J38"/>
  <c r="G38"/>
  <c r="I38" s="1"/>
  <c r="M38" s="1"/>
  <c r="O38" s="1"/>
  <c r="Q38" s="1"/>
  <c r="S38" s="1"/>
  <c r="U38" s="1"/>
  <c r="W38" s="1"/>
  <c r="BJ36"/>
  <c r="BL35"/>
  <c r="BK35"/>
  <c r="BF151"/>
  <c r="BJ34"/>
  <c r="BJ33"/>
  <c r="BI32"/>
  <c r="BH32"/>
  <c r="BG32"/>
  <c r="BF32"/>
  <c r="BE32"/>
  <c r="BD32"/>
  <c r="AA32"/>
  <c r="AC32" s="1"/>
  <c r="AE32" s="1"/>
  <c r="AG32" s="1"/>
  <c r="AI32" s="1"/>
  <c r="AK32" s="1"/>
  <c r="AM32" s="1"/>
  <c r="AO32" s="1"/>
  <c r="AQ32" s="1"/>
  <c r="AS32" s="1"/>
  <c r="AU32" s="1"/>
  <c r="AW32" s="1"/>
  <c r="AY32" s="1"/>
  <c r="J32"/>
  <c r="G32"/>
  <c r="I32" s="1"/>
  <c r="M32" s="1"/>
  <c r="O32" s="1"/>
  <c r="Q32" s="1"/>
  <c r="S32" s="1"/>
  <c r="U32" s="1"/>
  <c r="W32" s="1"/>
  <c r="BI31"/>
  <c r="BH31"/>
  <c r="BG31"/>
  <c r="BF31"/>
  <c r="BE31"/>
  <c r="BD31"/>
  <c r="BJ30"/>
  <c r="BJ29"/>
  <c r="BI28"/>
  <c r="BD28"/>
  <c r="BJ27"/>
  <c r="AE27"/>
  <c r="AG27" s="1"/>
  <c r="AI27" s="1"/>
  <c r="AK27" s="1"/>
  <c r="AM27" s="1"/>
  <c r="AO27" s="1"/>
  <c r="AQ27" s="1"/>
  <c r="AS27" s="1"/>
  <c r="AU27" s="1"/>
  <c r="AW27" s="1"/>
  <c r="AY27" s="1"/>
  <c r="BJ26"/>
  <c r="AE26"/>
  <c r="AG26" s="1"/>
  <c r="AI26" s="1"/>
  <c r="AK26" s="1"/>
  <c r="AM26" s="1"/>
  <c r="AO26" s="1"/>
  <c r="AQ26" s="1"/>
  <c r="AS26" s="1"/>
  <c r="AU26" s="1"/>
  <c r="AW26" s="1"/>
  <c r="AY26" s="1"/>
  <c r="BJ17"/>
  <c r="BJ16"/>
  <c r="BI15"/>
  <c r="BH15"/>
  <c r="BG15"/>
  <c r="BF15"/>
  <c r="BE15"/>
  <c r="BD15"/>
  <c r="AE15"/>
  <c r="AG15" s="1"/>
  <c r="AI15" s="1"/>
  <c r="AK15" s="1"/>
  <c r="AM15" s="1"/>
  <c r="AO15" s="1"/>
  <c r="AQ15" s="1"/>
  <c r="AS15" s="1"/>
  <c r="AU15" s="1"/>
  <c r="AW15" s="1"/>
  <c r="AY15" s="1"/>
  <c r="BJ14"/>
  <c r="BJ13"/>
  <c r="BI12"/>
  <c r="BH12"/>
  <c r="BG12"/>
  <c r="BF12"/>
  <c r="BE12"/>
  <c r="BD12"/>
  <c r="AE12"/>
  <c r="AG12" s="1"/>
  <c r="AI12" s="1"/>
  <c r="AK12" s="1"/>
  <c r="AM12" s="1"/>
  <c r="AO12" s="1"/>
  <c r="AQ12" s="1"/>
  <c r="AS12" s="1"/>
  <c r="AU12" s="1"/>
  <c r="AW12" s="1"/>
  <c r="AY12" s="1"/>
  <c r="BL11"/>
  <c r="BK11"/>
  <c r="BB11"/>
  <c r="AD11"/>
  <c r="AE11" s="1"/>
  <c r="AG11" s="1"/>
  <c r="AI11" s="1"/>
  <c r="AK11" s="1"/>
  <c r="AM11" s="1"/>
  <c r="AO11" s="1"/>
  <c r="AQ11" s="1"/>
  <c r="AS11" s="1"/>
  <c r="AU11" s="1"/>
  <c r="AW11" s="1"/>
  <c r="AY11" s="1"/>
  <c r="BJ10"/>
  <c r="BJ9"/>
  <c r="BJ8"/>
  <c r="BI7"/>
  <c r="BI152" s="1"/>
  <c r="BH7"/>
  <c r="BG7"/>
  <c r="BF7"/>
  <c r="BE7"/>
  <c r="BD7"/>
  <c r="BD152" s="1"/>
  <c r="AE7"/>
  <c r="AG7" s="1"/>
  <c r="AI7" s="1"/>
  <c r="AK7" s="1"/>
  <c r="AM7" s="1"/>
  <c r="AO7" s="1"/>
  <c r="AQ7" s="1"/>
  <c r="AS7" s="1"/>
  <c r="AU7" s="1"/>
  <c r="AW7" s="1"/>
  <c r="AY7" s="1"/>
  <c r="BJ6"/>
  <c r="BJ5"/>
  <c r="BI4"/>
  <c r="BH4"/>
  <c r="BG4"/>
  <c r="BF4"/>
  <c r="BE4"/>
  <c r="BD4"/>
  <c r="AE4"/>
  <c r="AG4" s="1"/>
  <c r="AI4" s="1"/>
  <c r="AK4" s="1"/>
  <c r="AM4" s="1"/>
  <c r="AO4" s="1"/>
  <c r="AQ4" s="1"/>
  <c r="AS4" s="1"/>
  <c r="AU4" s="1"/>
  <c r="AW4" s="1"/>
  <c r="AY4" s="1"/>
  <c r="BK162" l="1"/>
  <c r="BK144"/>
  <c r="BI150"/>
  <c r="BD150"/>
  <c r="BL162"/>
  <c r="BL144"/>
  <c r="BG163"/>
  <c r="BK151"/>
  <c r="BD18"/>
  <c r="AU148"/>
  <c r="AW148" s="1"/>
  <c r="AY148" s="1"/>
  <c r="BD115"/>
  <c r="BH157"/>
  <c r="BH151"/>
  <c r="BE18"/>
  <c r="BI18"/>
  <c r="BJ15"/>
  <c r="BE163"/>
  <c r="BI163"/>
  <c r="BF71"/>
  <c r="BD139"/>
  <c r="BJ54"/>
  <c r="BE11"/>
  <c r="BG157"/>
  <c r="BF155"/>
  <c r="BF11"/>
  <c r="BJ31"/>
  <c r="BG151"/>
  <c r="BL71"/>
  <c r="BL148" s="1"/>
  <c r="BG155"/>
  <c r="AO115"/>
  <c r="AQ115" s="1"/>
  <c r="AS115" s="1"/>
  <c r="AU115" s="1"/>
  <c r="AW115" s="1"/>
  <c r="AY115" s="1"/>
  <c r="BE139"/>
  <c r="BJ118"/>
  <c r="BI11"/>
  <c r="BK156"/>
  <c r="BE157"/>
  <c r="BF163"/>
  <c r="BE115"/>
  <c r="BI115"/>
  <c r="M115"/>
  <c r="O115" s="1"/>
  <c r="Q115" s="1"/>
  <c r="S115" s="1"/>
  <c r="U115" s="1"/>
  <c r="W115" s="1"/>
  <c r="BJ66"/>
  <c r="BJ108"/>
  <c r="BJ160"/>
  <c r="BD157"/>
  <c r="BJ4"/>
  <c r="BH11"/>
  <c r="BF18"/>
  <c r="BG18"/>
  <c r="BD71"/>
  <c r="BH71"/>
  <c r="BJ57"/>
  <c r="U86"/>
  <c r="W86" s="1"/>
  <c r="AC86"/>
  <c r="AE86" s="1"/>
  <c r="AG86" s="1"/>
  <c r="AI86" s="1"/>
  <c r="AK86" s="1"/>
  <c r="AM86" s="1"/>
  <c r="AO86" s="1"/>
  <c r="AQ86" s="1"/>
  <c r="AS86" s="1"/>
  <c r="AU86" s="1"/>
  <c r="AW86" s="1"/>
  <c r="AY86" s="1"/>
  <c r="BK139"/>
  <c r="BK147" s="1"/>
  <c r="BJ137"/>
  <c r="X71"/>
  <c r="BJ46"/>
  <c r="BG115"/>
  <c r="BE156"/>
  <c r="BI156"/>
  <c r="M148"/>
  <c r="O148" s="1"/>
  <c r="Q148" s="1"/>
  <c r="S148" s="1"/>
  <c r="U148" s="1"/>
  <c r="W148" s="1"/>
  <c r="BE151"/>
  <c r="BI151"/>
  <c r="Q46"/>
  <c r="S46" s="1"/>
  <c r="U46" s="1"/>
  <c r="W46" s="1"/>
  <c r="Y46" s="1"/>
  <c r="AA46" s="1"/>
  <c r="AC46" s="1"/>
  <c r="AE46" s="1"/>
  <c r="AG46" s="1"/>
  <c r="AI46" s="1"/>
  <c r="AK46" s="1"/>
  <c r="AM46" s="1"/>
  <c r="AO46" s="1"/>
  <c r="AQ46" s="1"/>
  <c r="AS46" s="1"/>
  <c r="AU46" s="1"/>
  <c r="AW46" s="1"/>
  <c r="AY46" s="1"/>
  <c r="BB46" s="1"/>
  <c r="BB71" s="1"/>
  <c r="BF157"/>
  <c r="BJ75"/>
  <c r="BJ116"/>
  <c r="BH139"/>
  <c r="BJ140"/>
  <c r="AA148"/>
  <c r="AC148" s="1"/>
  <c r="AE148" s="1"/>
  <c r="AG148" s="1"/>
  <c r="AI148" s="1"/>
  <c r="AK148" s="1"/>
  <c r="AM148" s="1"/>
  <c r="AO148" s="1"/>
  <c r="AQ148" s="1"/>
  <c r="BJ7"/>
  <c r="BD11"/>
  <c r="BE71"/>
  <c r="BI71"/>
  <c r="BI148" s="1"/>
  <c r="BJ35"/>
  <c r="BJ38"/>
  <c r="BJ42"/>
  <c r="BJ154"/>
  <c r="BN156" s="1"/>
  <c r="AY57"/>
  <c r="BJ64"/>
  <c r="BJ82"/>
  <c r="BJ86"/>
  <c r="BF156"/>
  <c r="BN162"/>
  <c r="E71"/>
  <c r="G71" s="1"/>
  <c r="BG139"/>
  <c r="BH155"/>
  <c r="BH18"/>
  <c r="BJ28"/>
  <c r="J71"/>
  <c r="BJ61"/>
  <c r="BK71"/>
  <c r="BK148" s="1"/>
  <c r="BF139"/>
  <c r="BH156"/>
  <c r="G148"/>
  <c r="BD151"/>
  <c r="BL151"/>
  <c r="BJ159"/>
  <c r="BN160" s="1"/>
  <c r="BJ32"/>
  <c r="BG156"/>
  <c r="BJ121"/>
  <c r="BI157"/>
  <c r="BN169"/>
  <c r="BJ12"/>
  <c r="BG11"/>
  <c r="I71"/>
  <c r="M71" s="1"/>
  <c r="O71" s="1"/>
  <c r="Q71" s="1"/>
  <c r="S71" s="1"/>
  <c r="U71" s="1"/>
  <c r="W71" s="1"/>
  <c r="Y71"/>
  <c r="AA71" s="1"/>
  <c r="AC71" s="1"/>
  <c r="AE71" s="1"/>
  <c r="AG71" s="1"/>
  <c r="AI71" s="1"/>
  <c r="AK71" s="1"/>
  <c r="AM71" s="1"/>
  <c r="AO71" s="1"/>
  <c r="AQ71" s="1"/>
  <c r="AS71" s="1"/>
  <c r="AU71" s="1"/>
  <c r="AW71" s="1"/>
  <c r="AY71" s="1"/>
  <c r="BG71"/>
  <c r="BJ147"/>
  <c r="BL147"/>
  <c r="BD153"/>
  <c r="BD155"/>
  <c r="BD156"/>
  <c r="BL156"/>
  <c r="AA42"/>
  <c r="AC42" s="1"/>
  <c r="AE42" s="1"/>
  <c r="AG42" s="1"/>
  <c r="AI42" s="1"/>
  <c r="AK42" s="1"/>
  <c r="AM42" s="1"/>
  <c r="AO42" s="1"/>
  <c r="AQ42" s="1"/>
  <c r="AS42" s="1"/>
  <c r="AU42" s="1"/>
  <c r="AW42" s="1"/>
  <c r="AY42" s="1"/>
  <c r="M57"/>
  <c r="O57" s="1"/>
  <c r="Q57" s="1"/>
  <c r="S57" s="1"/>
  <c r="U57" s="1"/>
  <c r="W57" s="1"/>
  <c r="BI155"/>
  <c r="BJ158"/>
  <c r="BD163"/>
  <c r="BJ163" s="1"/>
  <c r="BN164" s="1"/>
  <c r="BD161"/>
  <c r="BN155" l="1"/>
  <c r="BJ18"/>
  <c r="BJ11"/>
  <c r="BJ115"/>
  <c r="BJ71"/>
  <c r="BJ152"/>
  <c r="BJ151"/>
  <c r="BN153" s="1"/>
  <c r="BP165"/>
  <c r="BJ157"/>
  <c r="BI164"/>
  <c r="BN157"/>
  <c r="BJ156"/>
  <c r="BJ155"/>
  <c r="BN165" s="1"/>
  <c r="BN171" s="1"/>
  <c r="BJ135"/>
  <c r="BD164"/>
  <c r="BJ150"/>
  <c r="BI139"/>
  <c r="BN161"/>
  <c r="BJ161"/>
  <c r="BJ162"/>
  <c r="BN154"/>
  <c r="BJ153"/>
  <c r="BN168" l="1"/>
  <c r="BN170"/>
  <c r="BJ164"/>
  <c r="BN150"/>
  <c r="BN167" s="1"/>
  <c r="BJ139"/>
  <c r="BJ148"/>
  <c r="BN172" l="1"/>
  <c r="AI30" i="14" l="1"/>
  <c r="AD30"/>
  <c r="AB30"/>
  <c r="Y30" l="1"/>
  <c r="U30"/>
  <c r="P30"/>
  <c r="E30"/>
  <c r="AD29"/>
  <c r="AB29"/>
  <c r="Y29"/>
  <c r="W29" s="1"/>
  <c r="U29"/>
  <c r="P29"/>
  <c r="E29"/>
  <c r="G29" s="1"/>
  <c r="AD28"/>
  <c r="AB28"/>
  <c r="Y28"/>
  <c r="U28"/>
  <c r="P28"/>
  <c r="E28"/>
  <c r="AD27"/>
  <c r="AB27"/>
  <c r="Y27"/>
  <c r="U27"/>
  <c r="P27"/>
  <c r="E27"/>
  <c r="W27" l="1"/>
  <c r="W28"/>
  <c r="AJ29"/>
  <c r="AI29" s="1"/>
  <c r="W30"/>
  <c r="AJ30" s="1"/>
  <c r="AJ27"/>
  <c r="AI27" s="1"/>
  <c r="AJ28"/>
  <c r="AI28" s="1"/>
  <c r="I29"/>
  <c r="G30"/>
  <c r="I30" s="1"/>
  <c r="AH26"/>
  <c r="AD26"/>
  <c r="AB26"/>
  <c r="Y26"/>
  <c r="W26" s="1"/>
  <c r="U26"/>
  <c r="P26"/>
  <c r="E26"/>
  <c r="AH25"/>
  <c r="AD25"/>
  <c r="AB25"/>
  <c r="Y25"/>
  <c r="W25" s="1"/>
  <c r="U25"/>
  <c r="P25"/>
  <c r="E25"/>
  <c r="AD24"/>
  <c r="AB24"/>
  <c r="U24"/>
  <c r="P24"/>
  <c r="E24"/>
  <c r="AD23"/>
  <c r="AB23"/>
  <c r="W23" s="1"/>
  <c r="U23"/>
  <c r="P23"/>
  <c r="E23"/>
  <c r="AD22"/>
  <c r="AB22"/>
  <c r="U22"/>
  <c r="P22"/>
  <c r="E22"/>
  <c r="AI21"/>
  <c r="AD21"/>
  <c r="AB21"/>
  <c r="W21" s="1"/>
  <c r="U21"/>
  <c r="P21"/>
  <c r="E21"/>
  <c r="AJ21" l="1"/>
  <c r="AJ23"/>
  <c r="AI23" s="1"/>
  <c r="W22"/>
  <c r="AJ22"/>
  <c r="AI22" s="1"/>
  <c r="W24"/>
  <c r="AJ24" s="1"/>
  <c r="AI24" s="1"/>
  <c r="AE25"/>
  <c r="AJ25" s="1"/>
  <c r="AI25" s="1"/>
  <c r="AE26"/>
  <c r="AI26" s="1"/>
  <c r="AD20"/>
  <c r="AJ26" l="1"/>
  <c r="AB20"/>
  <c r="W20" s="1"/>
  <c r="AJ20" s="1"/>
  <c r="AI20" s="1"/>
  <c r="U20"/>
  <c r="P20"/>
  <c r="E20"/>
  <c r="AI19" l="1"/>
  <c r="AD19"/>
  <c r="AB19"/>
  <c r="U19"/>
  <c r="P19"/>
  <c r="E19"/>
  <c r="W19" l="1"/>
  <c r="AJ19" s="1"/>
  <c r="AJ16" s="1"/>
  <c r="AI16" s="1"/>
  <c r="AH16"/>
  <c r="AG16"/>
  <c r="AF16"/>
  <c r="AE16"/>
  <c r="AD16"/>
  <c r="AC16"/>
  <c r="AB16" l="1"/>
  <c r="AA16"/>
  <c r="Z16"/>
  <c r="Y16"/>
  <c r="X16"/>
  <c r="W16"/>
  <c r="V16"/>
  <c r="U16"/>
  <c r="T16"/>
  <c r="S16"/>
  <c r="R16"/>
  <c r="Q16"/>
  <c r="P16"/>
  <c r="O16"/>
  <c r="N16"/>
  <c r="M16"/>
  <c r="J16"/>
  <c r="H16"/>
  <c r="F16"/>
  <c r="E16" s="1"/>
  <c r="D16"/>
  <c r="G19" l="1"/>
  <c r="I19"/>
  <c r="G20"/>
  <c r="I20"/>
  <c r="G21"/>
  <c r="I21"/>
  <c r="G22"/>
  <c r="I22"/>
  <c r="G23"/>
  <c r="I23"/>
  <c r="G24"/>
  <c r="I24"/>
  <c r="G25"/>
  <c r="I25"/>
  <c r="G26"/>
  <c r="I26"/>
  <c r="G27"/>
  <c r="I27"/>
  <c r="G28"/>
  <c r="I28"/>
  <c r="I16"/>
  <c r="G16"/>
  <c r="BE148" i="32"/>
  <c r="BE152"/>
  <c r="BF148"/>
  <c r="BF152"/>
  <c r="BG148"/>
  <c r="BH152"/>
  <c r="BG152"/>
  <c r="BH148"/>
  <c r="BF164"/>
  <c r="BF150"/>
  <c r="BF27"/>
  <c r="BF26"/>
  <c r="BF28"/>
  <c r="BE28"/>
  <c r="BE27"/>
  <c r="BE26"/>
  <c r="BE150"/>
  <c r="BE164"/>
  <c r="BG28"/>
  <c r="BG27"/>
  <c r="BG26"/>
  <c r="BG150"/>
  <c r="BG164"/>
  <c r="BH28"/>
  <c r="BH27"/>
  <c r="BH26"/>
  <c r="BH150"/>
  <c r="BH164"/>
</calcChain>
</file>

<file path=xl/sharedStrings.xml><?xml version="1.0" encoding="utf-8"?>
<sst xmlns="http://schemas.openxmlformats.org/spreadsheetml/2006/main" count="478" uniqueCount="243">
  <si>
    <t>КЦСР</t>
  </si>
  <si>
    <t xml:space="preserve">Наименование расходов </t>
  </si>
  <si>
    <t>Прочие выплаты</t>
  </si>
  <si>
    <t>Увеличение стоимости материальных запасов</t>
  </si>
  <si>
    <t xml:space="preserve">Администрации города Шарыпово </t>
  </si>
  <si>
    <t xml:space="preserve">Отдел спорта, туризма и молодежной политики </t>
  </si>
  <si>
    <t xml:space="preserve">РАСШИФРОВКА
к изменениям бюджетных обязательств на оказание услуг
</t>
  </si>
  <si>
    <t>№</t>
  </si>
  <si>
    <t>Условия оплаты поставки (предоплата, по факту поставки) _______________________________________________</t>
  </si>
  <si>
    <t>Наименование показателей</t>
  </si>
  <si>
    <t>Изменения (+;-)</t>
  </si>
  <si>
    <t>Код бюджетной классификации (глава, раздел, подраздел, целевая статья, вид расхода, код экономической классификации расходов)</t>
  </si>
  <si>
    <t>Сумма бюджетного обязательства на год в рублях:</t>
  </si>
  <si>
    <t>График оплаты по месяцам: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</si>
  <si>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</si>
  <si>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</si>
  <si>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</si>
  <si>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</si>
  <si>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</si>
  <si>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</si>
  <si>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</si>
  <si>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</si>
  <si>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</si>
  <si>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</si>
  <si>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</si>
  <si>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(расшифровка подписи)</t>
  </si>
  <si>
    <t>В.В. Тараватова</t>
  </si>
  <si>
    <t>033.0702.4239901. 019.241</t>
  </si>
  <si>
    <t>033.0702.4239903. 019.241</t>
  </si>
  <si>
    <t>"9"</t>
  </si>
  <si>
    <t>09 января</t>
  </si>
  <si>
    <t>Срок действия 31 декабря</t>
  </si>
  <si>
    <t>Бюджетное обязательство (первоначальное)</t>
  </si>
  <si>
    <t>Бюджетное обязательство(первоначальное)</t>
  </si>
  <si>
    <t>033.0702.9240000.019.241</t>
  </si>
  <si>
    <t>Февраль</t>
  </si>
  <si>
    <t>итого</t>
  </si>
  <si>
    <t>033.0702.8620000.019.241</t>
  </si>
  <si>
    <t xml:space="preserve">Бюджетное обязательство </t>
  </si>
  <si>
    <t>Соглашение №1</t>
  </si>
  <si>
    <t>Изменения (+,-)</t>
  </si>
  <si>
    <t>Бюджетное обязательство (измененное)</t>
  </si>
  <si>
    <t>от 09.01.2013г.</t>
  </si>
  <si>
    <t>Изменение (+,-)</t>
  </si>
  <si>
    <t>И.о. руководителя</t>
  </si>
  <si>
    <t>Зам.гл.бухгалтера</t>
  </si>
  <si>
    <t>Л.С. Якупова</t>
  </si>
  <si>
    <t>л/с 311932П6001; 301932П6001.</t>
  </si>
  <si>
    <r>
      <t xml:space="preserve">                                   Общая сумма по договору </t>
    </r>
    <r>
      <rPr>
        <b/>
        <sz val="9"/>
        <rFont val="Times New Roman"/>
        <family val="1"/>
        <charset val="204"/>
      </rPr>
      <t xml:space="preserve"> </t>
    </r>
    <r>
      <rPr>
        <b/>
        <u/>
        <sz val="9"/>
        <rFont val="Times New Roman"/>
        <family val="1"/>
        <charset val="204"/>
      </rPr>
      <t>7  156 000,00</t>
    </r>
    <r>
      <rPr>
        <b/>
        <sz val="9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 xml:space="preserve">рублей без НДС </t>
    </r>
  </si>
  <si>
    <r>
      <t xml:space="preserve">Краткое содержание соглашения        </t>
    </r>
    <r>
      <rPr>
        <u/>
        <sz val="10"/>
        <rFont val="Times New Roman"/>
        <family val="1"/>
        <charset val="204"/>
      </rPr>
      <t>Выполнение муниципального задания и оказание муниципальных услуг</t>
    </r>
  </si>
  <si>
    <t>Наименование поставщика МБОУ ДОД "ДЮСШ" л/с 711932П1611 ИНН 2459017394</t>
  </si>
  <si>
    <t>КВР</t>
  </si>
  <si>
    <t>ВСЕГО</t>
  </si>
  <si>
    <t>Услуги по содержанию имущества</t>
  </si>
  <si>
    <t>Увеличение стоимости мягкого инвентаря</t>
  </si>
  <si>
    <t>ГСМ</t>
  </si>
  <si>
    <t>Проживание на курсах повышения квалификации</t>
  </si>
  <si>
    <t>Медицинский осмотр</t>
  </si>
  <si>
    <t>Эксплуатация и содержание транспортного средства по перевозке инвалидов (ГСМ)</t>
  </si>
  <si>
    <t>211</t>
  </si>
  <si>
    <t>213</t>
  </si>
  <si>
    <t>Согласовано: Маслова М.Б. _____________________</t>
  </si>
  <si>
    <t>Изменения     (+,-)</t>
  </si>
  <si>
    <t>Сумма расходов на 2022 год (с учетом изменений)</t>
  </si>
  <si>
    <t>Информационные услуги</t>
  </si>
  <si>
    <t xml:space="preserve">                Расшифровка бюджета на 2022 год                                                                                                                                                                                   к Соглашению о порядке и условиях предоставления субсидии на финансовое обеспечение выполнения муниципального задания на оказание муниципальных услуг МБУ "Спортивная школа г.Шарыпово"</t>
  </si>
  <si>
    <t>Раздел, подраздел</t>
  </si>
  <si>
    <t>Код цели</t>
  </si>
  <si>
    <t>Сумма расходов на год 2014</t>
  </si>
  <si>
    <t>Сумма расходов на год 2015</t>
  </si>
  <si>
    <t>изменение (+,-)</t>
  </si>
  <si>
    <t>изменение       (+,-)</t>
  </si>
  <si>
    <t>изменения (+,-)</t>
  </si>
  <si>
    <t>Сумма расходов  на год 2015</t>
  </si>
  <si>
    <t>Сумма расходов  на год 2016</t>
  </si>
  <si>
    <t>Сумма расходов  на 2022 год</t>
  </si>
  <si>
    <t>Сумма расходов  на 2019 год</t>
  </si>
  <si>
    <t xml:space="preserve">Сумма расходов  на 2021 год </t>
  </si>
  <si>
    <t>0630010210</t>
  </si>
  <si>
    <t>1101</t>
  </si>
  <si>
    <t>Заработная плата</t>
  </si>
  <si>
    <t>Заработная плата (основная)</t>
  </si>
  <si>
    <t>Заработная плата водителя транспортного средства по перевозке инвалидов</t>
  </si>
  <si>
    <t>МРОТ</t>
  </si>
  <si>
    <t>Начисления на выплаты по оплате труда</t>
  </si>
  <si>
    <t>Начисления на выплаты по оплате труда (основные)</t>
  </si>
  <si>
    <t>Начисления на выплаты по оплате труда  водителя транспортного средства по перевозке инвалидов</t>
  </si>
  <si>
    <t>Соц.пособия и компенсации персоналу в денежной форме</t>
  </si>
  <si>
    <t>ИТОГО:</t>
  </si>
  <si>
    <t>0630010490</t>
  </si>
  <si>
    <t>0630010500</t>
  </si>
  <si>
    <t>063001048П</t>
  </si>
  <si>
    <t>0630085420</t>
  </si>
  <si>
    <t>Командировочные (суточные)</t>
  </si>
  <si>
    <t>Услуги связи</t>
  </si>
  <si>
    <t xml:space="preserve">Абонетская плата </t>
  </si>
  <si>
    <t>Интернет</t>
  </si>
  <si>
    <t>Разговоры МТС</t>
  </si>
  <si>
    <t>Заправка картриджей</t>
  </si>
  <si>
    <t>Обслуживание оргтехники</t>
  </si>
  <si>
    <t>Эксплуатация и содержание транспортного средства по перевозке инвалидов (Текущий ремонт)</t>
  </si>
  <si>
    <t>Эксплуатация и содержание транспортного средства по перевозке инвалидов (Технический осмотр)</t>
  </si>
  <si>
    <t>Эксплуатация и содержание транспортного средства по перевозке инвалидов (Плановое ТО у официального диллера)</t>
  </si>
  <si>
    <t>Эксплуатация и содержание транспортного средства по перевозке инвалидов (эксплуотация и содержание транспортного средства (проведение предрейсового и послерейсового контроля состояния транспортного средства))</t>
  </si>
  <si>
    <t>Эксплуатация и содержание транспортного средства по перевозке инвалидов (мойка транспортного средства)</t>
  </si>
  <si>
    <t xml:space="preserve">Прочие услуги </t>
  </si>
  <si>
    <t>Транспорт (служебные командировки)</t>
  </si>
  <si>
    <t>Эксплуатация и содержание транспортного средства по перевозке инвалидов (Медицинский осмотр)</t>
  </si>
  <si>
    <t>Страхование</t>
  </si>
  <si>
    <t>Эксплуатация и содержание транспортного средства по перевозке инвалидов (Страхование ОСАГО)</t>
  </si>
  <si>
    <t>Медикаменты, мединструмент</t>
  </si>
  <si>
    <t>Канцелярские товары</t>
  </si>
  <si>
    <t>Хозяйственные товары</t>
  </si>
  <si>
    <t>Эксплуатация и содержание транспортного средства по перевозке инвалидов (Приобретение аксесуаров для транспортного средства)</t>
  </si>
  <si>
    <t>Эксплуатация и содержание транспортного средства по перевозке инвалидов (Запчасти на текущий ремонт)</t>
  </si>
  <si>
    <t>063008542В</t>
  </si>
  <si>
    <t>063008542П</t>
  </si>
  <si>
    <t>0630085430</t>
  </si>
  <si>
    <t>Первенство Красноярского края по легкой атлетике г. Зеленогорск</t>
  </si>
  <si>
    <t>III открытый Чемпионат АО "СУЭК -Красноярск"  по футболу, среди детских команд  г. Красноярск</t>
  </si>
  <si>
    <t>Чемпионат и Первенство Красноярского края по лыжным гонкам г. Красноярск</t>
  </si>
  <si>
    <t xml:space="preserve">Краевые соревнования по лыжным гонкам, памяти ЗТР Г.М. Мельниковой г. Ачинск                                  </t>
  </si>
  <si>
    <t>Краевые соревнования по легкой атлетике памяти В.А. Дорохова г. Ачинск</t>
  </si>
  <si>
    <t>Первенство  Красноярского края по кроссу                                                    г. Минусинск</t>
  </si>
  <si>
    <t xml:space="preserve"> Первенство Красноярского края по легкой атлетике г. Красноярск</t>
  </si>
  <si>
    <t>Первенство Красноярского края по легкой атлетике г. Железногорск</t>
  </si>
  <si>
    <t>Первенство Красноярского края по футболу 2008-2009 (юноши)  г. Красноярск</t>
  </si>
  <si>
    <t>Первенство Красноярского края по футболу 2010-2011 (юноши) г. Красноярск</t>
  </si>
  <si>
    <t>Чемпионат и первенство Красноярского края по кроссу г. Сосновоборск</t>
  </si>
  <si>
    <t>Открытый турнир Красноярского края памяти «МСМК» Кербис И.Ф. по армрестлингу. г. Красноярск</t>
  </si>
  <si>
    <t>Чемпионат Красноярского края по легкой атлетике г. Красноярск</t>
  </si>
  <si>
    <t>Первенство Красноярского края по лыжным гонкам  г. Назарово</t>
  </si>
  <si>
    <t>Первенство Красноярского края по пауэрлифтингу г. Красноярск</t>
  </si>
  <si>
    <t>Первенство Красноярского края по лыжным гонкам г. Красноярск</t>
  </si>
  <si>
    <t>Первенство Красноярского края по волейболу (девочки 2008-2009 г.р.) г. Красноярск</t>
  </si>
  <si>
    <t>0630085450</t>
  </si>
  <si>
    <t>Прочие услуги  (питание, проживание)</t>
  </si>
  <si>
    <t>Открытый чемпионат Красноярского края по спорту лиц с ПОДА(настольный теннис)                                                  г. Красноярск</t>
  </si>
  <si>
    <t>Краевые соревнования по спорту лиц с ПОДА (шахматы) г. Красноярск</t>
  </si>
  <si>
    <t>Чемпионат и Первенство Красноярского края  по спортуЛИН (легкая атлетика) г.Красноярск</t>
  </si>
  <si>
    <t>Чемпионат и Первенство Красноярского края по спорту лиц с ПОДА(легкая атлетика)  г. Сосновоборск</t>
  </si>
  <si>
    <t>Чемпионат Красноярского края по спорту лиц с ПОДА(шашки) г. Красноярск</t>
  </si>
  <si>
    <t>Чемпионат Красноярского края по спорту лиц с ПОДА(пауэрлифтинг) г. Красноярск</t>
  </si>
  <si>
    <t>Чемпионат Красноярского края по спорту лиц с ПОДА (армрестлинг) г. Красноярск</t>
  </si>
  <si>
    <t>Первенство Красноярского края  по спортуЛИН (легкая атлетика) г.Красноярск</t>
  </si>
  <si>
    <t xml:space="preserve">Приобретение спортивной формы для занятий адаптивной физической культурой </t>
  </si>
  <si>
    <t>0630089130</t>
  </si>
  <si>
    <t>Увеличение стоимости материальных запасов (антиковидные мероприятия)</t>
  </si>
  <si>
    <t>Антисептик для рук</t>
  </si>
  <si>
    <t>Бахилы</t>
  </si>
  <si>
    <t>Маска гигиеническая</t>
  </si>
  <si>
    <t>ВСЕГО:</t>
  </si>
  <si>
    <t>Прочие услуги</t>
  </si>
  <si>
    <t>226,244 (сревнования)</t>
  </si>
  <si>
    <t>Медикаменты</t>
  </si>
  <si>
    <t>общая</t>
  </si>
  <si>
    <t>фз 44</t>
  </si>
  <si>
    <t>Экономист: Мустафина А.Р.__________________</t>
  </si>
  <si>
    <t>226,244 (общая)</t>
  </si>
  <si>
    <t>Первенство Красноярского края по волейболу среди девочек 2008 - 2009 г.р. г. Железногорск</t>
  </si>
  <si>
    <t>Первенство Красноярского края по армрестлингу  г. Красноярск</t>
  </si>
  <si>
    <t>Краевые соревнования   по спортуЛИН (настольный теннис) г.Красноярск</t>
  </si>
  <si>
    <t>Спартакиада Специальной Олимпиады в России (настольный теннис) г. Красноярск</t>
  </si>
  <si>
    <t>Спартакиада Специальной Олимпиады в России (лыжные гонки) г. Красноярск</t>
  </si>
  <si>
    <t>I Открытая Зимняя Спартакиада инвалидов Красноярского края "Спорт без границ" г. Красноярск</t>
  </si>
  <si>
    <t>XXXIII  Спартакиада Красноярского края среди лиц с поражением ОДА  г. Красноярск</t>
  </si>
  <si>
    <t>Чемпионат Красноярского края по спорту лиц ПОДА (дартс) г. Красноярск</t>
  </si>
  <si>
    <t>Резерв</t>
  </si>
  <si>
    <t>Краевые соревнования памяти тренера В.А. Ситова г. Железногорск</t>
  </si>
  <si>
    <t xml:space="preserve">Краевые соревнования на призы двукратной Олимпийской чемпионки С. Мастерковой </t>
  </si>
  <si>
    <t>Зональное первенство Красноярского края по футболу среди юношей 2008 года рождения г. Ачинск</t>
  </si>
  <si>
    <t>РАСШИФРОВКА                                                                                                                                                                                                                               Поступления от иной приносящей доход деятельности МБУ "Спортивная школа" г. Шарыпово</t>
  </si>
  <si>
    <t>Поступления от иной приносящей доход деятельности МБУ "Спортивна школа" г.Шарыпово</t>
  </si>
  <si>
    <t>КОСГУ</t>
  </si>
  <si>
    <t>Остаток на 01.01.2022</t>
  </si>
  <si>
    <t>Сумма расходов на год 2022</t>
  </si>
  <si>
    <t>Сумма расходов на год 2021</t>
  </si>
  <si>
    <t>03350000000630004</t>
  </si>
  <si>
    <t>111</t>
  </si>
  <si>
    <t>З/плата</t>
  </si>
  <si>
    <t>130</t>
  </si>
  <si>
    <t>119</t>
  </si>
  <si>
    <t>Начисления на выплаты по оплате труда:</t>
  </si>
  <si>
    <t>212</t>
  </si>
  <si>
    <t>112</t>
  </si>
  <si>
    <t xml:space="preserve">Командировочные (суточные) </t>
  </si>
  <si>
    <t>221</t>
  </si>
  <si>
    <t>225</t>
  </si>
  <si>
    <t>Эксплуатация и содержание транспортного средства по перевозке инвалидов (Проведение предрейсового и послерейсового контроля состояния транспортных средств)</t>
  </si>
  <si>
    <t>226</t>
  </si>
  <si>
    <t>Транспортные расходы (служебные командировки)</t>
  </si>
  <si>
    <t>Эксплуатация и содержание транспортного средства по перевозке инвалидов (проживание водителя во время проведения соревнований)</t>
  </si>
  <si>
    <t>244</t>
  </si>
  <si>
    <t>Прочие расходы (соревнования)</t>
  </si>
  <si>
    <t>Транспортые расходы участия в соревнованиях</t>
  </si>
  <si>
    <t xml:space="preserve">Проживание и питание на  выездных соревнованиях </t>
  </si>
  <si>
    <t>113</t>
  </si>
  <si>
    <t xml:space="preserve">Прочие расходы </t>
  </si>
  <si>
    <t>Профессиональная переподготовка "Управление закупкамидля обеспечения государственных , муниципальных и нормативных нужд"</t>
  </si>
  <si>
    <t xml:space="preserve">Проведение профессиональной гигиенической подготовки и аттестации должностных лиц и работников организации </t>
  </si>
  <si>
    <t>Разработка и проведение процедуры по оценке и управлению профессиональными рисками</t>
  </si>
  <si>
    <t>Дополнительная профессиональная программа (программа повышения квалификации) «Пожарная безопасность</t>
  </si>
  <si>
    <t>Дистанционное обучение по образовательной программе «Профилактика и предупреждение терроризма и национального экстремизма</t>
  </si>
  <si>
    <t>310</t>
  </si>
  <si>
    <t>Увеличение стоимости основных средств</t>
  </si>
  <si>
    <t>Принтер лазерный</t>
  </si>
  <si>
    <t>Приобретение спортивного инвентаря</t>
  </si>
  <si>
    <t>Приобретение маршрутизатора</t>
  </si>
  <si>
    <t>Колонка портативная</t>
  </si>
  <si>
    <t>Офисное кресло</t>
  </si>
  <si>
    <t>Машина архивно-переплетная</t>
  </si>
  <si>
    <t>343</t>
  </si>
  <si>
    <t>345</t>
  </si>
  <si>
    <t>Приобретение футбольной формы</t>
  </si>
  <si>
    <t>346</t>
  </si>
  <si>
    <t>Приобретение журналов учета групповых занятий</t>
  </si>
  <si>
    <t>349</t>
  </si>
  <si>
    <t>226,244 (соревнования)</t>
  </si>
  <si>
    <t>Призы, подарки на проведение спортивных мероприятий</t>
  </si>
  <si>
    <t>ИТОГО</t>
  </si>
  <si>
    <t>Экономист:  Мустафина А.Р.__________________</t>
  </si>
  <si>
    <t>ФЗ 44 общая</t>
  </si>
  <si>
    <t xml:space="preserve">общая 226,244  </t>
  </si>
  <si>
    <t>Расшифровка на 2022 год</t>
  </si>
  <si>
    <t>к Соглашению о порядке и условиях предоставления субсидии на цели, не связанные с финансовым обеспечением выполнения муниципального задания на оказание муниципальных услуг МБУ "Спортивная школа грода Шарыпово"</t>
  </si>
  <si>
    <t>Раздел,подраздел</t>
  </si>
  <si>
    <t>ВР</t>
  </si>
  <si>
    <t>Наименование расходов</t>
  </si>
  <si>
    <t>Сумма расходов на 2022 год</t>
  </si>
  <si>
    <t>Сумма расходов на 2021 год</t>
  </si>
  <si>
    <t>06300S6540</t>
  </si>
  <si>
    <t>06300S6500</t>
  </si>
  <si>
    <t>11 01</t>
  </si>
  <si>
    <t>06300S4360</t>
  </si>
  <si>
    <t>Всего:</t>
  </si>
  <si>
    <t>Экономист: Мустафина А.Р._________________тел. 219-31</t>
  </si>
  <si>
    <t>0630010510</t>
  </si>
  <si>
    <t>063001051В</t>
  </si>
  <si>
    <t>063001051П</t>
  </si>
  <si>
    <t>0630026500</t>
  </si>
  <si>
    <t xml:space="preserve">Приобретение спортивной формы </t>
  </si>
  <si>
    <t>0630026540</t>
  </si>
  <si>
    <t>0630074360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</si>
</sst>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23"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Arial Cyr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41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4" fontId="1" fillId="0" borderId="0" xfId="0" applyNumberFormat="1" applyFont="1"/>
    <xf numFmtId="0" fontId="4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11" xfId="0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/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/>
    <xf numFmtId="4" fontId="7" fillId="0" borderId="5" xfId="0" applyNumberFormat="1" applyFont="1" applyBorder="1"/>
    <xf numFmtId="4" fontId="7" fillId="2" borderId="8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4" fontId="2" fillId="4" borderId="0" xfId="0" applyNumberFormat="1" applyFont="1" applyFill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14" fontId="2" fillId="4" borderId="0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49" fontId="15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left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5" fillId="4" borderId="17" xfId="0" applyNumberFormat="1" applyFont="1" applyFill="1" applyBorder="1" applyAlignment="1">
      <alignment horizontal="center" vertical="center" wrapText="1"/>
    </xf>
    <xf numFmtId="4" fontId="15" fillId="4" borderId="18" xfId="0" applyNumberFormat="1" applyFont="1" applyFill="1" applyBorder="1" applyAlignment="1">
      <alignment horizontal="center" vertical="center" wrapText="1"/>
    </xf>
    <xf numFmtId="2" fontId="15" fillId="4" borderId="0" xfId="0" applyNumberFormat="1" applyFont="1" applyFill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0" fontId="15" fillId="4" borderId="1" xfId="0" applyNumberFormat="1" applyFont="1" applyFill="1" applyBorder="1" applyAlignment="1">
      <alignment horizontal="center" vertical="center"/>
    </xf>
    <xf numFmtId="164" fontId="15" fillId="4" borderId="3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4" fontId="14" fillId="4" borderId="1" xfId="0" applyNumberFormat="1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0" fontId="14" fillId="4" borderId="1" xfId="0" applyNumberFormat="1" applyFont="1" applyFill="1" applyBorder="1" applyAlignment="1">
      <alignment horizontal="center" vertical="center"/>
    </xf>
    <xf numFmtId="164" fontId="15" fillId="4" borderId="4" xfId="0" applyNumberFormat="1" applyFont="1" applyFill="1" applyBorder="1" applyAlignment="1">
      <alignment horizontal="center" vertical="center"/>
    </xf>
    <xf numFmtId="49" fontId="2" fillId="4" borderId="19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4" fontId="15" fillId="4" borderId="2" xfId="0" applyNumberFormat="1" applyFont="1" applyFill="1" applyBorder="1" applyAlignment="1">
      <alignment horizontal="center" vertical="center"/>
    </xf>
    <xf numFmtId="164" fontId="15" fillId="4" borderId="2" xfId="0" applyNumberFormat="1" applyFont="1" applyFill="1" applyBorder="1" applyAlignment="1">
      <alignment horizontal="center" vertical="center"/>
    </xf>
    <xf numFmtId="0" fontId="15" fillId="4" borderId="2" xfId="0" applyNumberFormat="1" applyFont="1" applyFill="1" applyBorder="1" applyAlignment="1">
      <alignment horizontal="center" vertical="center"/>
    </xf>
    <xf numFmtId="164" fontId="15" fillId="4" borderId="14" xfId="0" applyNumberFormat="1" applyFont="1" applyFill="1" applyBorder="1" applyAlignment="1">
      <alignment horizontal="center" vertical="center"/>
    </xf>
    <xf numFmtId="49" fontId="2" fillId="3" borderId="20" xfId="0" applyNumberFormat="1" applyFont="1" applyFill="1" applyBorder="1" applyAlignment="1">
      <alignment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2" fillId="3" borderId="15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horizontal="center" vertical="center"/>
    </xf>
    <xf numFmtId="164" fontId="15" fillId="3" borderId="4" xfId="0" applyNumberFormat="1" applyFont="1" applyFill="1" applyBorder="1" applyAlignment="1">
      <alignment horizontal="center" vertical="center"/>
    </xf>
    <xf numFmtId="0" fontId="15" fillId="3" borderId="4" xfId="0" applyNumberFormat="1" applyFont="1" applyFill="1" applyBorder="1" applyAlignment="1">
      <alignment horizontal="center" vertical="center"/>
    </xf>
    <xf numFmtId="4" fontId="15" fillId="4" borderId="21" xfId="0" applyNumberFormat="1" applyFont="1" applyFill="1" applyBorder="1" applyAlignment="1">
      <alignment horizontal="center" vertical="center"/>
    </xf>
    <xf numFmtId="164" fontId="15" fillId="4" borderId="22" xfId="0" applyNumberFormat="1" applyFont="1" applyFill="1" applyBorder="1" applyAlignment="1">
      <alignment horizontal="center" vertical="center"/>
    </xf>
    <xf numFmtId="4" fontId="15" fillId="4" borderId="4" xfId="0" applyNumberFormat="1" applyFont="1" applyFill="1" applyBorder="1" applyAlignment="1">
      <alignment horizontal="center" vertical="center"/>
    </xf>
    <xf numFmtId="164" fontId="15" fillId="4" borderId="23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vertical="center" wrapText="1"/>
    </xf>
    <xf numFmtId="49" fontId="2" fillId="3" borderId="6" xfId="0" applyNumberFormat="1" applyFont="1" applyFill="1" applyBorder="1" applyAlignment="1">
      <alignment vertical="center" wrapText="1"/>
    </xf>
    <xf numFmtId="49" fontId="2" fillId="4" borderId="24" xfId="0" applyNumberFormat="1" applyFont="1" applyFill="1" applyBorder="1" applyAlignment="1">
      <alignment horizontal="center" vertical="center" wrapText="1"/>
    </xf>
    <xf numFmtId="164" fontId="15" fillId="4" borderId="25" xfId="0" applyNumberFormat="1" applyFont="1" applyFill="1" applyBorder="1" applyAlignment="1">
      <alignment horizontal="center" vertical="center"/>
    </xf>
    <xf numFmtId="49" fontId="3" fillId="4" borderId="24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4" fontId="14" fillId="4" borderId="2" xfId="0" applyNumberFormat="1" applyFont="1" applyFill="1" applyBorder="1" applyAlignment="1">
      <alignment horizontal="center" vertical="center"/>
    </xf>
    <xf numFmtId="164" fontId="14" fillId="4" borderId="2" xfId="0" applyNumberFormat="1" applyFont="1" applyFill="1" applyBorder="1" applyAlignment="1">
      <alignment horizontal="center" vertical="center"/>
    </xf>
    <xf numFmtId="0" fontId="14" fillId="4" borderId="2" xfId="0" applyNumberFormat="1" applyFont="1" applyFill="1" applyBorder="1" applyAlignment="1">
      <alignment horizontal="center" vertical="center"/>
    </xf>
    <xf numFmtId="164" fontId="14" fillId="4" borderId="5" xfId="0" applyNumberFormat="1" applyFont="1" applyFill="1" applyBorder="1" applyAlignment="1">
      <alignment horizontal="center" vertical="center"/>
    </xf>
    <xf numFmtId="4" fontId="14" fillId="4" borderId="5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64" fontId="15" fillId="4" borderId="26" xfId="0" applyNumberFormat="1" applyFont="1" applyFill="1" applyBorder="1" applyAlignment="1">
      <alignment horizontal="center" vertical="center"/>
    </xf>
    <xf numFmtId="164" fontId="15" fillId="3" borderId="3" xfId="0" applyNumberFormat="1" applyFont="1" applyFill="1" applyBorder="1" applyAlignment="1">
      <alignment horizontal="center" vertical="center"/>
    </xf>
    <xf numFmtId="164" fontId="15" fillId="3" borderId="17" xfId="0" applyNumberFormat="1" applyFont="1" applyFill="1" applyBorder="1" applyAlignment="1">
      <alignment horizontal="center" vertical="center"/>
    </xf>
    <xf numFmtId="164" fontId="15" fillId="3" borderId="28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64" fontId="15" fillId="4" borderId="29" xfId="0" applyNumberFormat="1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vertical="center" wrapText="1"/>
    </xf>
    <xf numFmtId="164" fontId="15" fillId="3" borderId="32" xfId="0" applyNumberFormat="1" applyFont="1" applyFill="1" applyBorder="1" applyAlignment="1">
      <alignment horizontal="center" vertical="center"/>
    </xf>
    <xf numFmtId="164" fontId="15" fillId="3" borderId="21" xfId="0" applyNumberFormat="1" applyFont="1" applyFill="1" applyBorder="1" applyAlignment="1">
      <alignment horizontal="center" vertical="center"/>
    </xf>
    <xf numFmtId="49" fontId="2" fillId="4" borderId="35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4" fontId="15" fillId="4" borderId="3" xfId="0" applyNumberFormat="1" applyFont="1" applyFill="1" applyBorder="1" applyAlignment="1">
      <alignment horizontal="center" vertical="center"/>
    </xf>
    <xf numFmtId="0" fontId="15" fillId="4" borderId="3" xfId="0" applyNumberFormat="1" applyFont="1" applyFill="1" applyBorder="1" applyAlignment="1">
      <alignment horizontal="center" vertical="center"/>
    </xf>
    <xf numFmtId="164" fontId="14" fillId="4" borderId="3" xfId="0" applyNumberFormat="1" applyFont="1" applyFill="1" applyBorder="1" applyAlignment="1">
      <alignment horizontal="center" vertical="center"/>
    </xf>
    <xf numFmtId="49" fontId="16" fillId="4" borderId="35" xfId="0" applyNumberFormat="1" applyFont="1" applyFill="1" applyBorder="1" applyAlignment="1">
      <alignment horizontal="center" vertical="center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5" borderId="32" xfId="0" applyNumberFormat="1" applyFont="1" applyFill="1" applyBorder="1" applyAlignment="1">
      <alignment horizontal="center" vertical="center"/>
    </xf>
    <xf numFmtId="4" fontId="15" fillId="5" borderId="32" xfId="0" applyNumberFormat="1" applyFont="1" applyFill="1" applyBorder="1" applyAlignment="1">
      <alignment horizontal="center" vertical="center"/>
    </xf>
    <xf numFmtId="164" fontId="15" fillId="5" borderId="32" xfId="0" applyNumberFormat="1" applyFont="1" applyFill="1" applyBorder="1" applyAlignment="1">
      <alignment horizontal="center" vertical="center"/>
    </xf>
    <xf numFmtId="0" fontId="15" fillId="5" borderId="32" xfId="0" applyNumberFormat="1" applyFont="1" applyFill="1" applyBorder="1" applyAlignment="1">
      <alignment horizontal="center" vertical="center"/>
    </xf>
    <xf numFmtId="164" fontId="15" fillId="4" borderId="32" xfId="0" applyNumberFormat="1" applyFont="1" applyFill="1" applyBorder="1" applyAlignment="1">
      <alignment horizontal="center" vertical="center"/>
    </xf>
    <xf numFmtId="164" fontId="15" fillId="4" borderId="36" xfId="0" applyNumberFormat="1" applyFont="1" applyFill="1" applyBorder="1" applyAlignment="1">
      <alignment horizontal="center" vertical="center"/>
    </xf>
    <xf numFmtId="49" fontId="2" fillId="4" borderId="2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37" xfId="0" applyNumberFormat="1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2" fillId="4" borderId="34" xfId="0" applyNumberFormat="1" applyFont="1" applyFill="1" applyBorder="1" applyAlignment="1">
      <alignment horizontal="center" vertical="center"/>
    </xf>
    <xf numFmtId="4" fontId="2" fillId="4" borderId="34" xfId="0" applyNumberFormat="1" applyFont="1" applyFill="1" applyBorder="1" applyAlignment="1">
      <alignment horizontal="left" vertical="center"/>
    </xf>
    <xf numFmtId="4" fontId="2" fillId="4" borderId="34" xfId="0" applyNumberFormat="1" applyFont="1" applyFill="1" applyBorder="1" applyAlignment="1">
      <alignment horizontal="center" vertical="center"/>
    </xf>
    <xf numFmtId="4" fontId="17" fillId="4" borderId="34" xfId="0" applyNumberFormat="1" applyFont="1" applyFill="1" applyBorder="1" applyAlignment="1">
      <alignment horizontal="center" vertical="center" wrapText="1"/>
    </xf>
    <xf numFmtId="0" fontId="2" fillId="4" borderId="34" xfId="0" applyNumberFormat="1" applyFont="1" applyFill="1" applyBorder="1" applyAlignment="1">
      <alignment horizontal="center" vertical="center" wrapText="1"/>
    </xf>
    <xf numFmtId="4" fontId="2" fillId="4" borderId="34" xfId="0" applyNumberFormat="1" applyFont="1" applyFill="1" applyBorder="1" applyAlignment="1">
      <alignment horizontal="center" vertical="center" wrapText="1"/>
    </xf>
    <xf numFmtId="4" fontId="3" fillId="4" borderId="34" xfId="0" applyNumberFormat="1" applyFont="1" applyFill="1" applyBorder="1" applyAlignment="1">
      <alignment horizontal="center" vertical="center" wrapText="1"/>
    </xf>
    <xf numFmtId="4" fontId="3" fillId="4" borderId="28" xfId="0" applyNumberFormat="1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25" xfId="0" applyNumberFormat="1" applyFont="1" applyFill="1" applyBorder="1" applyAlignment="1">
      <alignment horizontal="center" vertical="center"/>
    </xf>
    <xf numFmtId="49" fontId="2" fillId="4" borderId="24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4" fontId="3" fillId="4" borderId="0" xfId="0" applyNumberFormat="1" applyFont="1" applyFill="1" applyAlignment="1">
      <alignment horizontal="center" vertical="center"/>
    </xf>
    <xf numFmtId="49" fontId="2" fillId="5" borderId="38" xfId="0" applyNumberFormat="1" applyFont="1" applyFill="1" applyBorder="1" applyAlignment="1">
      <alignment horizontal="center" vertical="center"/>
    </xf>
    <xf numFmtId="49" fontId="2" fillId="5" borderId="39" xfId="0" applyNumberFormat="1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left" vertical="center"/>
    </xf>
    <xf numFmtId="4" fontId="2" fillId="5" borderId="39" xfId="0" applyNumberFormat="1" applyFont="1" applyFill="1" applyBorder="1" applyAlignment="1">
      <alignment horizontal="center" vertical="center"/>
    </xf>
    <xf numFmtId="0" fontId="2" fillId="5" borderId="39" xfId="0" applyNumberFormat="1" applyFont="1" applyFill="1" applyBorder="1" applyAlignment="1">
      <alignment horizontal="center" vertical="center"/>
    </xf>
    <xf numFmtId="4" fontId="2" fillId="4" borderId="39" xfId="0" applyNumberFormat="1" applyFont="1" applyFill="1" applyBorder="1" applyAlignment="1">
      <alignment horizontal="center" vertical="center"/>
    </xf>
    <xf numFmtId="4" fontId="2" fillId="4" borderId="40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4" fontId="3" fillId="4" borderId="41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/>
    </xf>
    <xf numFmtId="164" fontId="15" fillId="3" borderId="42" xfId="0" applyNumberFormat="1" applyFont="1" applyFill="1" applyBorder="1" applyAlignment="1">
      <alignment horizontal="center" vertical="center"/>
    </xf>
    <xf numFmtId="164" fontId="15" fillId="4" borderId="7" xfId="0" applyNumberFormat="1" applyFont="1" applyFill="1" applyBorder="1" applyAlignment="1">
      <alignment horizontal="center" vertical="center"/>
    </xf>
    <xf numFmtId="164" fontId="15" fillId="4" borderId="5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0" fillId="4" borderId="0" xfId="0" applyFont="1" applyFill="1"/>
    <xf numFmtId="0" fontId="2" fillId="4" borderId="0" xfId="0" applyFont="1" applyFill="1" applyAlignment="1">
      <alignment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4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2" fontId="0" fillId="4" borderId="0" xfId="0" applyNumberFormat="1" applyFont="1" applyFill="1"/>
    <xf numFmtId="4" fontId="0" fillId="4" borderId="0" xfId="0" applyNumberFormat="1" applyFont="1" applyFill="1"/>
    <xf numFmtId="0" fontId="3" fillId="4" borderId="1" xfId="0" applyFont="1" applyFill="1" applyBorder="1" applyAlignment="1">
      <alignment wrapText="1"/>
    </xf>
    <xf numFmtId="4" fontId="3" fillId="4" borderId="1" xfId="1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17" fontId="0" fillId="4" borderId="0" xfId="0" applyNumberFormat="1" applyFont="1" applyFill="1"/>
    <xf numFmtId="2" fontId="3" fillId="4" borderId="1" xfId="0" applyNumberFormat="1" applyFont="1" applyFill="1" applyBorder="1" applyAlignment="1">
      <alignment horizontal="center" vertical="center" wrapText="1"/>
    </xf>
    <xf numFmtId="4" fontId="13" fillId="4" borderId="0" xfId="0" applyNumberFormat="1" applyFont="1" applyFill="1"/>
    <xf numFmtId="4" fontId="0" fillId="4" borderId="0" xfId="0" applyNumberFormat="1" applyFont="1" applyFill="1" applyBorder="1"/>
    <xf numFmtId="0" fontId="13" fillId="4" borderId="0" xfId="0" applyFont="1" applyFill="1"/>
    <xf numFmtId="2" fontId="13" fillId="4" borderId="0" xfId="0" applyNumberFormat="1" applyFont="1" applyFill="1"/>
    <xf numFmtId="0" fontId="0" fillId="4" borderId="0" xfId="0" applyFont="1" applyFill="1" applyBorder="1"/>
    <xf numFmtId="4" fontId="3" fillId="4" borderId="0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0" fontId="19" fillId="4" borderId="0" xfId="0" applyFont="1" applyFill="1"/>
    <xf numFmtId="4" fontId="19" fillId="4" borderId="0" xfId="0" applyNumberFormat="1" applyFont="1" applyFill="1"/>
    <xf numFmtId="2" fontId="2" fillId="3" borderId="1" xfId="0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wrapText="1"/>
    </xf>
    <xf numFmtId="0" fontId="2" fillId="4" borderId="0" xfId="0" applyFont="1" applyFill="1" applyBorder="1" applyAlignment="1">
      <alignment wrapText="1"/>
    </xf>
    <xf numFmtId="4" fontId="2" fillId="4" borderId="0" xfId="1" applyNumberFormat="1" applyFont="1" applyFill="1" applyBorder="1" applyAlignment="1">
      <alignment horizontal="center" vertical="center" wrapText="1"/>
    </xf>
    <xf numFmtId="0" fontId="13" fillId="4" borderId="0" xfId="0" applyFont="1" applyFill="1" applyBorder="1"/>
    <xf numFmtId="3" fontId="0" fillId="4" borderId="0" xfId="0" applyNumberFormat="1" applyFont="1" applyFill="1" applyBorder="1"/>
    <xf numFmtId="0" fontId="3" fillId="4" borderId="0" xfId="0" applyFont="1" applyFill="1" applyBorder="1" applyAlignment="1">
      <alignment vertical="top" wrapText="1"/>
    </xf>
    <xf numFmtId="2" fontId="2" fillId="4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14" fontId="13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4" fontId="20" fillId="0" borderId="0" xfId="0" applyNumberFormat="1" applyFont="1" applyFill="1" applyAlignment="1">
      <alignment vertical="center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4" fontId="20" fillId="0" borderId="34" xfId="0" applyNumberFormat="1" applyFont="1" applyFill="1" applyBorder="1" applyAlignment="1">
      <alignment horizontal="center" vertical="center"/>
    </xf>
    <xf numFmtId="4" fontId="20" fillId="0" borderId="28" xfId="0" applyNumberFormat="1" applyFont="1" applyFill="1" applyBorder="1" applyAlignment="1">
      <alignment horizontal="center" vertical="center"/>
    </xf>
    <xf numFmtId="4" fontId="20" fillId="0" borderId="4" xfId="0" applyNumberFormat="1" applyFont="1" applyFill="1" applyBorder="1" applyAlignment="1">
      <alignment horizontal="center" vertical="center"/>
    </xf>
    <xf numFmtId="4" fontId="20" fillId="0" borderId="23" xfId="0" applyNumberFormat="1" applyFont="1" applyFill="1" applyBorder="1" applyAlignment="1">
      <alignment horizontal="center" vertical="center"/>
    </xf>
    <xf numFmtId="4" fontId="1" fillId="0" borderId="32" xfId="0" applyNumberFormat="1" applyFont="1" applyFill="1" applyBorder="1" applyAlignment="1">
      <alignment horizontal="center" vertical="center"/>
    </xf>
    <xf numFmtId="4" fontId="1" fillId="0" borderId="36" xfId="0" applyNumberFormat="1" applyFont="1" applyFill="1" applyBorder="1" applyAlignment="1">
      <alignment horizontal="center" vertical="center"/>
    </xf>
    <xf numFmtId="0" fontId="21" fillId="3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4" fontId="20" fillId="3" borderId="1" xfId="0" applyNumberFormat="1" applyFont="1" applyFill="1" applyBorder="1" applyAlignment="1">
      <alignment horizontal="center"/>
    </xf>
    <xf numFmtId="4" fontId="20" fillId="0" borderId="21" xfId="0" applyNumberFormat="1" applyFont="1" applyBorder="1" applyAlignment="1">
      <alignment horizontal="center"/>
    </xf>
    <xf numFmtId="4" fontId="20" fillId="0" borderId="22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0" fillId="0" borderId="0" xfId="0" applyAlignment="1"/>
    <xf numFmtId="0" fontId="13" fillId="0" borderId="0" xfId="0" applyFont="1"/>
    <xf numFmtId="4" fontId="20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2" fillId="3" borderId="2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164" fontId="15" fillId="3" borderId="18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vertical="center" wrapText="1"/>
    </xf>
    <xf numFmtId="0" fontId="2" fillId="5" borderId="16" xfId="0" applyFont="1" applyFill="1" applyBorder="1" applyAlignment="1">
      <alignment vertical="center" wrapText="1"/>
    </xf>
    <xf numFmtId="0" fontId="2" fillId="5" borderId="31" xfId="0" applyFont="1" applyFill="1" applyBorder="1" applyAlignment="1">
      <alignment vertical="center" wrapText="1"/>
    </xf>
    <xf numFmtId="164" fontId="3" fillId="6" borderId="0" xfId="0" applyNumberFormat="1" applyFont="1" applyFill="1" applyBorder="1" applyAlignment="1">
      <alignment horizontal="center" vertical="center"/>
    </xf>
    <xf numFmtId="4" fontId="3" fillId="6" borderId="0" xfId="0" applyNumberFormat="1" applyFont="1" applyFill="1" applyBorder="1" applyAlignment="1">
      <alignment horizontal="center" vertical="center"/>
    </xf>
    <xf numFmtId="4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1" xfId="0" applyFont="1" applyBorder="1" applyAlignment="1">
      <alignment horizontal="left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13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4" fontId="6" fillId="2" borderId="2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4" fontId="9" fillId="2" borderId="11" xfId="0" applyNumberFormat="1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5" fillId="0" borderId="11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49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/>
    <xf numFmtId="0" fontId="0" fillId="4" borderId="15" xfId="0" applyFill="1" applyBorder="1"/>
    <xf numFmtId="0" fontId="0" fillId="4" borderId="0" xfId="0" applyFill="1" applyBorder="1"/>
    <xf numFmtId="0" fontId="2" fillId="3" borderId="27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49" fontId="2" fillId="4" borderId="0" xfId="0" applyNumberFormat="1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 vertical="center"/>
    </xf>
    <xf numFmtId="0" fontId="13" fillId="0" borderId="0" xfId="0" applyFont="1" applyAlignment="1"/>
    <xf numFmtId="49" fontId="3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49" fontId="20" fillId="4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7"/>
  <sheetViews>
    <sheetView topLeftCell="A19" workbookViewId="0">
      <selection activeCell="X16" sqref="X16:X17"/>
    </sheetView>
  </sheetViews>
  <sheetFormatPr defaultRowHeight="12.75"/>
  <cols>
    <col min="1" max="1" width="13" style="2" customWidth="1"/>
    <col min="2" max="2" width="26" style="2" customWidth="1"/>
    <col min="3" max="3" width="9.83203125" style="2" hidden="1" customWidth="1"/>
    <col min="4" max="4" width="9" style="2" hidden="1" customWidth="1"/>
    <col min="5" max="6" width="12.5" style="2" hidden="1" customWidth="1"/>
    <col min="7" max="8" width="13.5" style="2" hidden="1" customWidth="1"/>
    <col min="9" max="9" width="11" style="2" hidden="1" customWidth="1"/>
    <col min="10" max="10" width="7.6640625" style="2" hidden="1" customWidth="1"/>
    <col min="11" max="11" width="1.5" style="2" hidden="1" customWidth="1"/>
    <col min="12" max="12" width="3.6640625" style="2" hidden="1" customWidth="1"/>
    <col min="13" max="13" width="14.5" style="2" hidden="1" customWidth="1"/>
    <col min="14" max="14" width="10.5" style="2" hidden="1" customWidth="1"/>
    <col min="15" max="15" width="23" style="2" hidden="1" customWidth="1"/>
    <col min="16" max="16" width="10.83203125" style="2" hidden="1" customWidth="1"/>
    <col min="17" max="18" width="12.33203125" style="5" hidden="1" customWidth="1"/>
    <col min="19" max="19" width="10.1640625" style="5" hidden="1" customWidth="1"/>
    <col min="20" max="20" width="15.1640625" style="5" hidden="1" customWidth="1"/>
    <col min="21" max="23" width="14.5" style="5" customWidth="1"/>
    <col min="24" max="24" width="16.83203125" style="5" customWidth="1"/>
    <col min="25" max="25" width="12.33203125" style="5" hidden="1" customWidth="1"/>
    <col min="26" max="26" width="9.1640625" style="5" hidden="1" customWidth="1"/>
    <col min="27" max="27" width="9.1640625" style="5" customWidth="1"/>
    <col min="28" max="28" width="14.33203125" style="5" customWidth="1"/>
    <col min="29" max="30" width="9.1640625" style="5" hidden="1" customWidth="1"/>
    <col min="31" max="31" width="13.5" style="5" customWidth="1"/>
    <col min="32" max="32" width="13.6640625" style="2" hidden="1" customWidth="1"/>
    <col min="33" max="33" width="10" style="2" hidden="1" customWidth="1"/>
    <col min="34" max="34" width="12.83203125" style="2" customWidth="1"/>
    <col min="35" max="35" width="11.1640625" style="2" hidden="1" customWidth="1"/>
    <col min="36" max="36" width="15.33203125" style="2" customWidth="1"/>
    <col min="37" max="16384" width="9.33203125" style="2"/>
  </cols>
  <sheetData>
    <row r="1" spans="1:36" ht="15.75" customHeight="1">
      <c r="A1" s="310" t="s">
        <v>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2"/>
      <c r="S1" s="32"/>
      <c r="T1" s="55"/>
      <c r="U1" s="55"/>
      <c r="V1" s="61"/>
      <c r="W1" s="61"/>
      <c r="X1" s="32"/>
      <c r="Y1" s="32"/>
      <c r="Z1" s="32"/>
      <c r="AA1" s="61"/>
      <c r="AB1" s="61"/>
      <c r="AC1" s="55"/>
      <c r="AD1" s="55"/>
      <c r="AE1" s="32"/>
      <c r="AF1" s="11"/>
      <c r="AG1" s="11"/>
      <c r="AH1" s="11"/>
      <c r="AI1" s="11"/>
    </row>
    <row r="2" spans="1:36" ht="16.5" customHeight="1">
      <c r="A2" s="311" t="s">
        <v>4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3"/>
      <c r="S2" s="33"/>
      <c r="T2" s="56"/>
      <c r="U2" s="56"/>
      <c r="V2" s="62"/>
      <c r="W2" s="62"/>
      <c r="X2" s="33"/>
      <c r="Y2" s="33"/>
      <c r="Z2" s="33"/>
      <c r="AA2" s="62"/>
      <c r="AB2" s="62"/>
      <c r="AC2" s="56"/>
      <c r="AD2" s="56"/>
      <c r="AE2" s="33"/>
      <c r="AF2" s="11"/>
      <c r="AG2" s="11"/>
      <c r="AH2" s="11"/>
      <c r="AI2" s="11"/>
    </row>
    <row r="3" spans="1:36" ht="16.5" customHeight="1">
      <c r="A3" s="311" t="s">
        <v>47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3"/>
      <c r="S3" s="33"/>
      <c r="T3" s="56"/>
      <c r="U3" s="56"/>
      <c r="V3" s="62"/>
      <c r="W3" s="62"/>
      <c r="X3" s="33"/>
      <c r="Y3" s="33"/>
      <c r="Z3" s="33"/>
      <c r="AA3" s="62"/>
      <c r="AB3" s="62"/>
      <c r="AC3" s="56"/>
      <c r="AD3" s="56"/>
      <c r="AE3" s="33"/>
      <c r="AF3" s="11"/>
      <c r="AG3" s="11"/>
      <c r="AH3" s="11"/>
      <c r="AI3" s="11"/>
    </row>
    <row r="4" spans="1:36" ht="27" customHeight="1">
      <c r="A4" s="375" t="s">
        <v>6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4"/>
      <c r="W4" s="34"/>
      <c r="X4" s="34"/>
      <c r="Y4" s="34"/>
      <c r="Z4" s="34"/>
      <c r="AA4" s="34"/>
      <c r="AB4" s="34"/>
      <c r="AC4" s="34"/>
      <c r="AD4" s="34"/>
      <c r="AE4" s="34"/>
      <c r="AF4" s="11"/>
      <c r="AG4" s="11"/>
      <c r="AH4" s="11"/>
      <c r="AI4" s="11"/>
    </row>
    <row r="5" spans="1:36" s="14" customFormat="1" ht="21.75" customHeight="1">
      <c r="A5" s="44" t="s">
        <v>39</v>
      </c>
      <c r="B5" s="44" t="s">
        <v>42</v>
      </c>
      <c r="C5" s="12" t="s">
        <v>29</v>
      </c>
      <c r="D5" s="378" t="s">
        <v>30</v>
      </c>
      <c r="E5" s="378"/>
      <c r="F5" s="378"/>
      <c r="G5" s="378"/>
      <c r="H5" s="26"/>
      <c r="I5" s="26"/>
      <c r="J5" s="379"/>
      <c r="K5" s="379"/>
      <c r="L5" s="44" t="s">
        <v>7</v>
      </c>
      <c r="M5" s="44"/>
      <c r="N5" s="44"/>
      <c r="O5" s="44"/>
      <c r="P5" s="44"/>
      <c r="Q5" s="13">
        <v>1</v>
      </c>
      <c r="R5" s="45"/>
      <c r="S5" s="380" t="s">
        <v>31</v>
      </c>
      <c r="T5" s="380"/>
      <c r="U5" s="380"/>
      <c r="V5" s="380"/>
      <c r="W5" s="380"/>
      <c r="X5" s="380"/>
      <c r="Y5" s="380"/>
      <c r="Z5" s="380"/>
      <c r="AA5" s="67"/>
      <c r="AB5" s="67"/>
      <c r="AC5" s="48"/>
      <c r="AD5" s="48"/>
      <c r="AE5" s="45"/>
      <c r="AF5" s="379"/>
      <c r="AG5" s="379"/>
      <c r="AH5" s="379"/>
      <c r="AI5" s="379"/>
    </row>
    <row r="6" spans="1:36">
      <c r="A6" s="376" t="s">
        <v>49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  <c r="X6" s="376"/>
      <c r="Y6" s="376"/>
      <c r="Z6" s="376"/>
      <c r="AA6" s="376"/>
      <c r="AB6" s="376"/>
      <c r="AC6" s="376"/>
      <c r="AD6" s="376"/>
      <c r="AE6" s="376"/>
      <c r="AF6" s="376"/>
      <c r="AG6" s="376"/>
      <c r="AH6" s="376"/>
      <c r="AI6" s="376"/>
      <c r="AJ6" s="376"/>
    </row>
    <row r="7" spans="1:36">
      <c r="A7" s="377" t="s">
        <v>50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5"/>
      <c r="AA7" s="35"/>
      <c r="AB7" s="35"/>
      <c r="AC7" s="35"/>
      <c r="AD7" s="35"/>
      <c r="AE7" s="35"/>
      <c r="AF7" s="383"/>
      <c r="AG7" s="383"/>
      <c r="AH7" s="383"/>
      <c r="AI7" s="383"/>
    </row>
    <row r="8" spans="1:36">
      <c r="A8" s="312" t="s">
        <v>8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2"/>
      <c r="AH8" s="312"/>
      <c r="AI8" s="312"/>
    </row>
    <row r="9" spans="1:36">
      <c r="A9" s="313" t="s">
        <v>48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</row>
    <row r="10" spans="1:36" ht="12.75" customHeight="1">
      <c r="A10" s="332" t="s">
        <v>9</v>
      </c>
      <c r="B10" s="333"/>
      <c r="C10" s="3"/>
      <c r="D10" s="3"/>
      <c r="E10" s="322" t="s">
        <v>32</v>
      </c>
      <c r="F10" s="325" t="s">
        <v>10</v>
      </c>
      <c r="G10" s="319" t="s">
        <v>32</v>
      </c>
      <c r="H10" s="319" t="s">
        <v>40</v>
      </c>
      <c r="I10" s="319" t="s">
        <v>32</v>
      </c>
      <c r="J10" s="331" t="s">
        <v>38</v>
      </c>
      <c r="K10" s="332"/>
      <c r="L10" s="333"/>
      <c r="M10" s="319"/>
      <c r="N10" s="319" t="s">
        <v>43</v>
      </c>
      <c r="O10" s="302" t="s">
        <v>32</v>
      </c>
      <c r="P10" s="302" t="s">
        <v>32</v>
      </c>
      <c r="Q10" s="343" t="s">
        <v>38</v>
      </c>
      <c r="R10" s="302"/>
      <c r="S10" s="302" t="s">
        <v>43</v>
      </c>
      <c r="T10" s="302" t="s">
        <v>40</v>
      </c>
      <c r="U10" s="302" t="s">
        <v>32</v>
      </c>
      <c r="V10" s="302" t="s">
        <v>40</v>
      </c>
      <c r="W10" s="302" t="s">
        <v>41</v>
      </c>
      <c r="X10" s="302" t="s">
        <v>32</v>
      </c>
      <c r="Y10" s="302" t="s">
        <v>32</v>
      </c>
      <c r="Z10" s="302" t="s">
        <v>38</v>
      </c>
      <c r="AA10" s="302" t="s">
        <v>40</v>
      </c>
      <c r="AB10" s="302" t="s">
        <v>41</v>
      </c>
      <c r="AC10" s="302" t="s">
        <v>43</v>
      </c>
      <c r="AD10" s="302" t="s">
        <v>41</v>
      </c>
      <c r="AE10" s="302" t="s">
        <v>32</v>
      </c>
      <c r="AF10" s="302" t="s">
        <v>32</v>
      </c>
      <c r="AG10" s="302" t="s">
        <v>32</v>
      </c>
      <c r="AH10" s="302" t="s">
        <v>32</v>
      </c>
      <c r="AI10" s="328"/>
      <c r="AJ10" s="302"/>
    </row>
    <row r="11" spans="1:36" ht="12.75" customHeight="1">
      <c r="A11" s="335"/>
      <c r="B11" s="336"/>
      <c r="C11" s="319" t="s">
        <v>33</v>
      </c>
      <c r="D11" s="331" t="s">
        <v>10</v>
      </c>
      <c r="E11" s="323"/>
      <c r="F11" s="326"/>
      <c r="G11" s="320"/>
      <c r="H11" s="320"/>
      <c r="I11" s="320"/>
      <c r="J11" s="334"/>
      <c r="K11" s="335"/>
      <c r="L11" s="336"/>
      <c r="M11" s="320"/>
      <c r="N11" s="320"/>
      <c r="O11" s="303"/>
      <c r="P11" s="303"/>
      <c r="Q11" s="344"/>
      <c r="R11" s="303"/>
      <c r="S11" s="303"/>
      <c r="T11" s="303"/>
      <c r="U11" s="303"/>
      <c r="V11" s="303"/>
      <c r="W11" s="303"/>
      <c r="X11" s="303"/>
      <c r="Y11" s="303"/>
      <c r="Z11" s="303"/>
      <c r="AA11" s="303"/>
      <c r="AB11" s="303"/>
      <c r="AC11" s="303"/>
      <c r="AD11" s="303"/>
      <c r="AE11" s="303"/>
      <c r="AF11" s="303"/>
      <c r="AG11" s="303"/>
      <c r="AH11" s="303"/>
      <c r="AI11" s="329"/>
      <c r="AJ11" s="303"/>
    </row>
    <row r="12" spans="1:36" ht="21" customHeight="1">
      <c r="A12" s="338"/>
      <c r="B12" s="339"/>
      <c r="C12" s="321"/>
      <c r="D12" s="337"/>
      <c r="E12" s="324"/>
      <c r="F12" s="327"/>
      <c r="G12" s="321"/>
      <c r="H12" s="321"/>
      <c r="I12" s="321"/>
      <c r="J12" s="337"/>
      <c r="K12" s="338"/>
      <c r="L12" s="339"/>
      <c r="M12" s="321"/>
      <c r="N12" s="321"/>
      <c r="O12" s="304"/>
      <c r="P12" s="304"/>
      <c r="Q12" s="345"/>
      <c r="R12" s="304"/>
      <c r="S12" s="304"/>
      <c r="T12" s="304"/>
      <c r="U12" s="304"/>
      <c r="V12" s="304"/>
      <c r="W12" s="304"/>
      <c r="X12" s="304"/>
      <c r="Y12" s="304"/>
      <c r="Z12" s="304"/>
      <c r="AA12" s="304"/>
      <c r="AB12" s="304"/>
      <c r="AC12" s="304"/>
      <c r="AD12" s="304"/>
      <c r="AE12" s="304"/>
      <c r="AF12" s="304"/>
      <c r="AG12" s="304"/>
      <c r="AH12" s="304"/>
      <c r="AI12" s="330"/>
      <c r="AJ12" s="304"/>
    </row>
    <row r="13" spans="1:36" ht="17.25" customHeight="1">
      <c r="A13" s="340"/>
      <c r="B13" s="341"/>
      <c r="C13" s="41"/>
      <c r="D13" s="46"/>
      <c r="E13" s="46"/>
      <c r="F13" s="46"/>
      <c r="G13" s="41"/>
      <c r="H13" s="40"/>
      <c r="I13" s="40"/>
      <c r="J13" s="341"/>
      <c r="K13" s="342"/>
      <c r="L13" s="342"/>
      <c r="M13" s="43"/>
      <c r="N13" s="41"/>
      <c r="O13" s="49"/>
      <c r="P13" s="57"/>
      <c r="Q13" s="58"/>
      <c r="R13" s="58"/>
      <c r="S13" s="58"/>
      <c r="T13" s="49"/>
      <c r="U13" s="49"/>
      <c r="V13" s="63"/>
      <c r="W13" s="63"/>
      <c r="X13" s="63"/>
      <c r="Y13" s="63"/>
      <c r="Z13" s="63"/>
      <c r="AA13" s="63"/>
      <c r="AB13" s="63"/>
      <c r="AC13" s="49"/>
      <c r="AD13" s="49"/>
      <c r="AE13" s="49"/>
      <c r="AF13" s="49"/>
      <c r="AG13" s="49"/>
      <c r="AH13" s="49"/>
      <c r="AI13" s="15"/>
      <c r="AJ13" s="49"/>
    </row>
    <row r="14" spans="1:36" s="31" customFormat="1" ht="37.5" customHeight="1">
      <c r="A14" s="382" t="s">
        <v>11</v>
      </c>
      <c r="B14" s="382"/>
      <c r="C14" s="353" t="s">
        <v>27</v>
      </c>
      <c r="D14" s="353" t="s">
        <v>27</v>
      </c>
      <c r="E14" s="356" t="s">
        <v>27</v>
      </c>
      <c r="F14" s="356" t="s">
        <v>27</v>
      </c>
      <c r="G14" s="381" t="s">
        <v>27</v>
      </c>
      <c r="H14" s="381" t="s">
        <v>27</v>
      </c>
      <c r="I14" s="381" t="s">
        <v>27</v>
      </c>
      <c r="J14" s="347" t="s">
        <v>28</v>
      </c>
      <c r="K14" s="348"/>
      <c r="L14" s="349"/>
      <c r="M14" s="30" t="s">
        <v>28</v>
      </c>
      <c r="N14" s="381" t="s">
        <v>27</v>
      </c>
      <c r="O14" s="305" t="s">
        <v>27</v>
      </c>
      <c r="P14" s="59" t="s">
        <v>28</v>
      </c>
      <c r="Q14" s="306" t="s">
        <v>34</v>
      </c>
      <c r="R14" s="306" t="s">
        <v>34</v>
      </c>
      <c r="S14" s="50" t="s">
        <v>28</v>
      </c>
      <c r="T14" s="305" t="s">
        <v>27</v>
      </c>
      <c r="U14" s="305" t="s">
        <v>27</v>
      </c>
      <c r="V14" s="305" t="s">
        <v>27</v>
      </c>
      <c r="W14" s="305" t="s">
        <v>27</v>
      </c>
      <c r="X14" s="305" t="s">
        <v>28</v>
      </c>
      <c r="Y14" s="305" t="s">
        <v>34</v>
      </c>
      <c r="Z14" s="305" t="s">
        <v>34</v>
      </c>
      <c r="AA14" s="305" t="s">
        <v>28</v>
      </c>
      <c r="AB14" s="305" t="s">
        <v>28</v>
      </c>
      <c r="AC14" s="305" t="s">
        <v>28</v>
      </c>
      <c r="AD14" s="305" t="s">
        <v>28</v>
      </c>
      <c r="AE14" s="305" t="s">
        <v>34</v>
      </c>
      <c r="AF14" s="305" t="s">
        <v>37</v>
      </c>
      <c r="AG14" s="305" t="s">
        <v>37</v>
      </c>
      <c r="AH14" s="305" t="s">
        <v>37</v>
      </c>
      <c r="AI14" s="308"/>
      <c r="AJ14" s="305" t="s">
        <v>36</v>
      </c>
    </row>
    <row r="15" spans="1:36" ht="18.75" hidden="1" customHeight="1">
      <c r="A15" s="382"/>
      <c r="B15" s="382"/>
      <c r="C15" s="354"/>
      <c r="D15" s="354"/>
      <c r="E15" s="357"/>
      <c r="F15" s="357"/>
      <c r="G15" s="381"/>
      <c r="H15" s="381"/>
      <c r="I15" s="381"/>
      <c r="J15" s="350"/>
      <c r="K15" s="351"/>
      <c r="L15" s="352"/>
      <c r="M15" s="42"/>
      <c r="N15" s="381"/>
      <c r="O15" s="305"/>
      <c r="P15" s="60"/>
      <c r="Q15" s="307"/>
      <c r="R15" s="307"/>
      <c r="S15" s="51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9"/>
      <c r="AJ15" s="305"/>
    </row>
    <row r="16" spans="1:36" ht="18" customHeight="1">
      <c r="A16" s="355" t="s">
        <v>12</v>
      </c>
      <c r="B16" s="355"/>
      <c r="C16" s="306">
        <v>5811873.9999999991</v>
      </c>
      <c r="D16" s="306">
        <f>SUM(D19:D30)</f>
        <v>0</v>
      </c>
      <c r="E16" s="358">
        <f>C16+D16</f>
        <v>5811873.9999999991</v>
      </c>
      <c r="F16" s="358">
        <f>SUM(F18:F30)</f>
        <v>0</v>
      </c>
      <c r="G16" s="360">
        <f>SUM(G18:G30)</f>
        <v>5811873.9999999991</v>
      </c>
      <c r="H16" s="360">
        <f>SUM(H18:H30)</f>
        <v>0</v>
      </c>
      <c r="I16" s="360">
        <f>SUM(I18:I30)</f>
        <v>5811873.9999999991</v>
      </c>
      <c r="J16" s="361">
        <f>SUM(J19:L30)</f>
        <v>910526</v>
      </c>
      <c r="K16" s="362"/>
      <c r="L16" s="363"/>
      <c r="M16" s="306">
        <f>SUM(M19:M30)</f>
        <v>0</v>
      </c>
      <c r="N16" s="306">
        <f>SUM(N19:N30)</f>
        <v>0</v>
      </c>
      <c r="O16" s="306">
        <f>SUM(O19:O30)</f>
        <v>5811874</v>
      </c>
      <c r="P16" s="306">
        <f t="shared" ref="P16:AJ16" si="0">SUM(P19:P30)</f>
        <v>910526</v>
      </c>
      <c r="Q16" s="306">
        <f t="shared" si="0"/>
        <v>250000</v>
      </c>
      <c r="R16" s="306">
        <f t="shared" si="0"/>
        <v>0</v>
      </c>
      <c r="S16" s="306">
        <f t="shared" si="0"/>
        <v>0</v>
      </c>
      <c r="T16" s="306">
        <f t="shared" si="0"/>
        <v>0</v>
      </c>
      <c r="U16" s="306">
        <f t="shared" si="0"/>
        <v>5811874</v>
      </c>
      <c r="V16" s="306">
        <f t="shared" ref="V16:AC16" si="1">SUM(V19:V30)</f>
        <v>-22349.1</v>
      </c>
      <c r="W16" s="306">
        <f t="shared" si="1"/>
        <v>5789524.8999999994</v>
      </c>
      <c r="X16" s="306">
        <f t="shared" si="1"/>
        <v>910526</v>
      </c>
      <c r="Y16" s="306">
        <f t="shared" si="1"/>
        <v>250000</v>
      </c>
      <c r="Z16" s="306">
        <f t="shared" si="1"/>
        <v>0</v>
      </c>
      <c r="AA16" s="306">
        <f t="shared" si="1"/>
        <v>-88650.9</v>
      </c>
      <c r="AB16" s="306">
        <f t="shared" si="1"/>
        <v>821875.1</v>
      </c>
      <c r="AC16" s="306">
        <f t="shared" si="1"/>
        <v>0</v>
      </c>
      <c r="AD16" s="306">
        <f t="shared" si="0"/>
        <v>910525.99999999988</v>
      </c>
      <c r="AE16" s="306">
        <f t="shared" si="0"/>
        <v>0</v>
      </c>
      <c r="AF16" s="306">
        <f t="shared" si="0"/>
        <v>544600</v>
      </c>
      <c r="AG16" s="306">
        <f t="shared" si="0"/>
        <v>0</v>
      </c>
      <c r="AH16" s="306">
        <f t="shared" si="0"/>
        <v>544600</v>
      </c>
      <c r="AI16" s="306">
        <f t="shared" si="0"/>
        <v>7267000</v>
      </c>
      <c r="AJ16" s="306">
        <f t="shared" si="0"/>
        <v>7155999.9999999991</v>
      </c>
    </row>
    <row r="17" spans="1:36" ht="16.5" customHeight="1">
      <c r="A17" s="355"/>
      <c r="B17" s="355"/>
      <c r="C17" s="307"/>
      <c r="D17" s="307"/>
      <c r="E17" s="359"/>
      <c r="F17" s="359"/>
      <c r="G17" s="360"/>
      <c r="H17" s="360"/>
      <c r="I17" s="360"/>
      <c r="J17" s="364"/>
      <c r="K17" s="365"/>
      <c r="L17" s="366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</row>
    <row r="18" spans="1:36" ht="15" customHeight="1">
      <c r="A18" s="346" t="s">
        <v>13</v>
      </c>
      <c r="B18" s="346"/>
      <c r="C18" s="39"/>
      <c r="D18" s="39"/>
      <c r="E18" s="39"/>
      <c r="F18" s="39"/>
      <c r="G18" s="3"/>
      <c r="H18" s="27"/>
      <c r="I18" s="27"/>
      <c r="J18" s="371"/>
      <c r="K18" s="372"/>
      <c r="L18" s="373"/>
      <c r="M18" s="38"/>
      <c r="N18" s="39"/>
      <c r="O18" s="53"/>
      <c r="P18" s="53"/>
      <c r="Q18" s="53"/>
      <c r="R18" s="53"/>
      <c r="S18" s="53"/>
      <c r="T18" s="53"/>
      <c r="U18" s="53"/>
      <c r="V18" s="68"/>
      <c r="W18" s="68"/>
      <c r="X18" s="53"/>
      <c r="Y18" s="53"/>
      <c r="Z18" s="53"/>
      <c r="AA18" s="68"/>
      <c r="AB18" s="68"/>
      <c r="AC18" s="53"/>
      <c r="AD18" s="53"/>
      <c r="AE18" s="53"/>
      <c r="AF18" s="53"/>
      <c r="AG18" s="53"/>
      <c r="AH18" s="53"/>
      <c r="AI18" s="15"/>
      <c r="AJ18" s="53"/>
    </row>
    <row r="19" spans="1:36">
      <c r="A19" s="314" t="s">
        <v>14</v>
      </c>
      <c r="B19" s="315"/>
      <c r="C19" s="16">
        <v>110429.04</v>
      </c>
      <c r="D19" s="16"/>
      <c r="E19" s="17">
        <f t="shared" ref="E19:E30" si="2">C19+D19</f>
        <v>110429.04</v>
      </c>
      <c r="F19" s="16"/>
      <c r="G19" s="18">
        <f t="shared" ref="G19:G30" si="3">E19+F19</f>
        <v>110429.04</v>
      </c>
      <c r="H19" s="28"/>
      <c r="I19" s="28">
        <f>G19+H19</f>
        <v>110429.04</v>
      </c>
      <c r="J19" s="316">
        <v>62622</v>
      </c>
      <c r="K19" s="317"/>
      <c r="L19" s="318"/>
      <c r="M19" s="37"/>
      <c r="N19" s="19"/>
      <c r="O19" s="19">
        <v>110429.04</v>
      </c>
      <c r="P19" s="19">
        <f>J19+M19</f>
        <v>62622</v>
      </c>
      <c r="Q19" s="19"/>
      <c r="R19" s="47"/>
      <c r="S19" s="47"/>
      <c r="T19" s="47"/>
      <c r="U19" s="47">
        <f>O19+T19</f>
        <v>110429.04</v>
      </c>
      <c r="V19" s="65"/>
      <c r="W19" s="65">
        <f>U19+V19</f>
        <v>110429.04</v>
      </c>
      <c r="X19" s="47">
        <v>62622</v>
      </c>
      <c r="Y19" s="47"/>
      <c r="Z19" s="47"/>
      <c r="AA19" s="65"/>
      <c r="AB19" s="65">
        <f>X19+AA19</f>
        <v>62622</v>
      </c>
      <c r="AC19" s="47"/>
      <c r="AD19" s="47">
        <f>X19+AC19</f>
        <v>62622</v>
      </c>
      <c r="AE19" s="47"/>
      <c r="AF19" s="47"/>
      <c r="AG19" s="47"/>
      <c r="AH19" s="19"/>
      <c r="AI19" s="20">
        <f>O19+X19+AE19+AH19</f>
        <v>173051.03999999998</v>
      </c>
      <c r="AJ19" s="19">
        <f>W19+AB19+AE19+AH19</f>
        <v>173051.03999999998</v>
      </c>
    </row>
    <row r="20" spans="1:36">
      <c r="A20" s="314" t="s">
        <v>35</v>
      </c>
      <c r="B20" s="315"/>
      <c r="C20" s="21">
        <v>431663.56</v>
      </c>
      <c r="D20" s="21"/>
      <c r="E20" s="17">
        <f t="shared" si="2"/>
        <v>431663.56</v>
      </c>
      <c r="F20" s="21"/>
      <c r="G20" s="18">
        <f t="shared" si="3"/>
        <v>431663.56</v>
      </c>
      <c r="H20" s="28"/>
      <c r="I20" s="28">
        <f t="shared" ref="I20:I30" si="4">G20+H20</f>
        <v>431663.56</v>
      </c>
      <c r="J20" s="316">
        <v>111328</v>
      </c>
      <c r="K20" s="317"/>
      <c r="L20" s="318"/>
      <c r="M20" s="29"/>
      <c r="N20" s="19"/>
      <c r="O20" s="19">
        <v>431663.56</v>
      </c>
      <c r="P20" s="19">
        <f t="shared" ref="P20:P30" si="5">J20+M20</f>
        <v>111328</v>
      </c>
      <c r="Q20" s="50"/>
      <c r="R20" s="52"/>
      <c r="S20" s="52"/>
      <c r="T20" s="52"/>
      <c r="U20" s="47">
        <f t="shared" ref="U20:U30" si="6">O20+T20</f>
        <v>431663.56</v>
      </c>
      <c r="V20" s="65"/>
      <c r="W20" s="65">
        <f t="shared" ref="W20:W30" si="7">U20+V20</f>
        <v>431663.56</v>
      </c>
      <c r="X20" s="47">
        <v>111328</v>
      </c>
      <c r="Y20" s="52"/>
      <c r="Z20" s="52"/>
      <c r="AA20" s="66"/>
      <c r="AB20" s="65">
        <f t="shared" ref="AB20:AB30" si="8">X20+AA20</f>
        <v>111328</v>
      </c>
      <c r="AC20" s="52"/>
      <c r="AD20" s="47">
        <f t="shared" ref="AD20:AD30" si="9">X20+AC20</f>
        <v>111328</v>
      </c>
      <c r="AE20" s="52"/>
      <c r="AF20" s="47"/>
      <c r="AG20" s="47"/>
      <c r="AH20" s="19"/>
      <c r="AI20" s="20">
        <f t="shared" ref="AI20:AI30" si="10">O20+X20+AE20+AH20</f>
        <v>542991.56000000006</v>
      </c>
      <c r="AJ20" s="19">
        <f t="shared" ref="AJ20:AJ30" si="11">W20+AB20+AE20+AH20</f>
        <v>542991.56000000006</v>
      </c>
    </row>
    <row r="21" spans="1:36">
      <c r="A21" s="314" t="s">
        <v>15</v>
      </c>
      <c r="B21" s="315"/>
      <c r="C21" s="16">
        <v>453824.07</v>
      </c>
      <c r="D21" s="16"/>
      <c r="E21" s="17">
        <f t="shared" si="2"/>
        <v>453824.07</v>
      </c>
      <c r="F21" s="16"/>
      <c r="G21" s="18">
        <f t="shared" si="3"/>
        <v>453824.07</v>
      </c>
      <c r="H21" s="28"/>
      <c r="I21" s="28">
        <f t="shared" si="4"/>
        <v>453824.07</v>
      </c>
      <c r="J21" s="316">
        <v>111328</v>
      </c>
      <c r="K21" s="317"/>
      <c r="L21" s="318"/>
      <c r="M21" s="37"/>
      <c r="N21" s="19"/>
      <c r="O21" s="19">
        <v>453824.07</v>
      </c>
      <c r="P21" s="19">
        <f t="shared" si="5"/>
        <v>111328</v>
      </c>
      <c r="Q21" s="53"/>
      <c r="R21" s="54"/>
      <c r="S21" s="54"/>
      <c r="T21" s="54"/>
      <c r="U21" s="47">
        <f t="shared" si="6"/>
        <v>453824.07</v>
      </c>
      <c r="V21" s="65"/>
      <c r="W21" s="65">
        <f t="shared" si="7"/>
        <v>453824.07</v>
      </c>
      <c r="X21" s="47">
        <v>111328</v>
      </c>
      <c r="Y21" s="54"/>
      <c r="Z21" s="54"/>
      <c r="AA21" s="64"/>
      <c r="AB21" s="65">
        <f t="shared" si="8"/>
        <v>111328</v>
      </c>
      <c r="AC21" s="54"/>
      <c r="AD21" s="47">
        <f t="shared" si="9"/>
        <v>111328</v>
      </c>
      <c r="AE21" s="54"/>
      <c r="AF21" s="47"/>
      <c r="AG21" s="47"/>
      <c r="AH21" s="19"/>
      <c r="AI21" s="20">
        <f t="shared" si="10"/>
        <v>565152.07000000007</v>
      </c>
      <c r="AJ21" s="19">
        <f t="shared" si="11"/>
        <v>565152.07000000007</v>
      </c>
    </row>
    <row r="22" spans="1:36">
      <c r="A22" s="314" t="s">
        <v>16</v>
      </c>
      <c r="B22" s="315"/>
      <c r="C22" s="21">
        <v>837692</v>
      </c>
      <c r="D22" s="21"/>
      <c r="E22" s="17">
        <f t="shared" si="2"/>
        <v>837692</v>
      </c>
      <c r="F22" s="21"/>
      <c r="G22" s="18">
        <f t="shared" si="3"/>
        <v>837692</v>
      </c>
      <c r="H22" s="28"/>
      <c r="I22" s="28">
        <f t="shared" si="4"/>
        <v>837692</v>
      </c>
      <c r="J22" s="316">
        <v>84825.7</v>
      </c>
      <c r="K22" s="317"/>
      <c r="L22" s="318"/>
      <c r="M22" s="29"/>
      <c r="N22" s="19"/>
      <c r="O22" s="19">
        <v>837692</v>
      </c>
      <c r="P22" s="19">
        <f t="shared" si="5"/>
        <v>84825.7</v>
      </c>
      <c r="Q22" s="22"/>
      <c r="R22" s="36"/>
      <c r="S22" s="36"/>
      <c r="T22" s="36"/>
      <c r="U22" s="47">
        <f t="shared" si="6"/>
        <v>837692</v>
      </c>
      <c r="V22" s="65"/>
      <c r="W22" s="65">
        <f t="shared" si="7"/>
        <v>837692</v>
      </c>
      <c r="X22" s="47">
        <v>84825.7</v>
      </c>
      <c r="Y22" s="36"/>
      <c r="Z22" s="36"/>
      <c r="AA22" s="36"/>
      <c r="AB22" s="65">
        <f t="shared" si="8"/>
        <v>84825.7</v>
      </c>
      <c r="AC22" s="36"/>
      <c r="AD22" s="47">
        <f t="shared" si="9"/>
        <v>84825.7</v>
      </c>
      <c r="AE22" s="36"/>
      <c r="AF22" s="47"/>
      <c r="AG22" s="47"/>
      <c r="AH22" s="19"/>
      <c r="AI22" s="20">
        <f t="shared" si="10"/>
        <v>922517.7</v>
      </c>
      <c r="AJ22" s="19">
        <f t="shared" si="11"/>
        <v>922517.7</v>
      </c>
    </row>
    <row r="23" spans="1:36">
      <c r="A23" s="314" t="s">
        <v>17</v>
      </c>
      <c r="B23" s="315"/>
      <c r="C23" s="21">
        <v>361358.13</v>
      </c>
      <c r="D23" s="21">
        <v>-173512.09</v>
      </c>
      <c r="E23" s="17">
        <f t="shared" si="2"/>
        <v>187846.04</v>
      </c>
      <c r="F23" s="21"/>
      <c r="G23" s="18">
        <f t="shared" si="3"/>
        <v>187846.04</v>
      </c>
      <c r="H23" s="28"/>
      <c r="I23" s="28">
        <f t="shared" si="4"/>
        <v>187846.04</v>
      </c>
      <c r="J23" s="316">
        <v>47050</v>
      </c>
      <c r="K23" s="317"/>
      <c r="L23" s="318"/>
      <c r="M23" s="29"/>
      <c r="N23" s="19"/>
      <c r="O23" s="19">
        <v>187846.04</v>
      </c>
      <c r="P23" s="19">
        <f t="shared" si="5"/>
        <v>47050</v>
      </c>
      <c r="Q23" s="22"/>
      <c r="R23" s="36"/>
      <c r="S23" s="36"/>
      <c r="T23" s="36"/>
      <c r="U23" s="47">
        <f t="shared" si="6"/>
        <v>187846.04</v>
      </c>
      <c r="V23" s="65"/>
      <c r="W23" s="65">
        <f t="shared" si="7"/>
        <v>187846.04</v>
      </c>
      <c r="X23" s="47">
        <v>47050</v>
      </c>
      <c r="Y23" s="36"/>
      <c r="Z23" s="36"/>
      <c r="AA23" s="36"/>
      <c r="AB23" s="65">
        <f t="shared" si="8"/>
        <v>47050</v>
      </c>
      <c r="AC23" s="36"/>
      <c r="AD23" s="47">
        <f t="shared" si="9"/>
        <v>47050</v>
      </c>
      <c r="AE23" s="36"/>
      <c r="AF23" s="47"/>
      <c r="AG23" s="47"/>
      <c r="AH23" s="19"/>
      <c r="AI23" s="20">
        <f t="shared" si="10"/>
        <v>234896.04</v>
      </c>
      <c r="AJ23" s="19">
        <f t="shared" si="11"/>
        <v>234896.04</v>
      </c>
    </row>
    <row r="24" spans="1:36">
      <c r="A24" s="314" t="s">
        <v>18</v>
      </c>
      <c r="B24" s="315"/>
      <c r="C24" s="21">
        <v>608827.19999999995</v>
      </c>
      <c r="D24" s="21">
        <v>173512.09</v>
      </c>
      <c r="E24" s="17">
        <f t="shared" si="2"/>
        <v>782339.28999999992</v>
      </c>
      <c r="F24" s="21">
        <v>-13318.46</v>
      </c>
      <c r="G24" s="18">
        <f t="shared" si="3"/>
        <v>769020.83</v>
      </c>
      <c r="H24" s="28"/>
      <c r="I24" s="28">
        <f t="shared" si="4"/>
        <v>769020.83</v>
      </c>
      <c r="J24" s="316">
        <v>58750</v>
      </c>
      <c r="K24" s="317"/>
      <c r="L24" s="318"/>
      <c r="M24" s="29"/>
      <c r="N24" s="19"/>
      <c r="O24" s="19">
        <v>769020.83</v>
      </c>
      <c r="P24" s="19">
        <f t="shared" si="5"/>
        <v>58750</v>
      </c>
      <c r="Q24" s="22"/>
      <c r="R24" s="36"/>
      <c r="S24" s="36"/>
      <c r="T24" s="36"/>
      <c r="U24" s="47">
        <f t="shared" si="6"/>
        <v>769020.83</v>
      </c>
      <c r="V24" s="65"/>
      <c r="W24" s="65">
        <f t="shared" si="7"/>
        <v>769020.83</v>
      </c>
      <c r="X24" s="47">
        <v>58750</v>
      </c>
      <c r="Y24" s="36"/>
      <c r="Z24" s="36"/>
      <c r="AA24" s="36"/>
      <c r="AB24" s="65">
        <f t="shared" si="8"/>
        <v>58750</v>
      </c>
      <c r="AC24" s="36"/>
      <c r="AD24" s="47">
        <f t="shared" si="9"/>
        <v>58750</v>
      </c>
      <c r="AE24" s="36"/>
      <c r="AF24" s="47"/>
      <c r="AG24" s="47"/>
      <c r="AH24" s="19"/>
      <c r="AI24" s="20">
        <f t="shared" si="10"/>
        <v>827770.83</v>
      </c>
      <c r="AJ24" s="19">
        <f t="shared" si="11"/>
        <v>827770.83</v>
      </c>
    </row>
    <row r="25" spans="1:36">
      <c r="A25" s="314" t="s">
        <v>19</v>
      </c>
      <c r="B25" s="315"/>
      <c r="C25" s="21">
        <v>399842.8</v>
      </c>
      <c r="D25" s="21"/>
      <c r="E25" s="17">
        <f t="shared" si="2"/>
        <v>399842.8</v>
      </c>
      <c r="F25" s="21">
        <v>43353.64</v>
      </c>
      <c r="G25" s="18">
        <f t="shared" si="3"/>
        <v>443196.44</v>
      </c>
      <c r="H25" s="28">
        <v>54309.86</v>
      </c>
      <c r="I25" s="28">
        <f>G25+H25</f>
        <v>497506.3</v>
      </c>
      <c r="J25" s="316">
        <v>69876.3</v>
      </c>
      <c r="K25" s="317"/>
      <c r="L25" s="318"/>
      <c r="M25" s="29">
        <v>-69876.3</v>
      </c>
      <c r="N25" s="19"/>
      <c r="O25" s="19">
        <v>497506.3</v>
      </c>
      <c r="P25" s="19">
        <f t="shared" si="5"/>
        <v>0</v>
      </c>
      <c r="Q25" s="22">
        <v>56250</v>
      </c>
      <c r="R25" s="36">
        <v>-56250</v>
      </c>
      <c r="S25" s="36"/>
      <c r="T25" s="36"/>
      <c r="U25" s="47">
        <f t="shared" si="6"/>
        <v>497506.3</v>
      </c>
      <c r="V25" s="65"/>
      <c r="W25" s="65">
        <f t="shared" si="7"/>
        <v>497506.3</v>
      </c>
      <c r="X25" s="47">
        <v>0</v>
      </c>
      <c r="Y25" s="36">
        <f t="shared" ref="Y25:Y30" si="12">Q25+R25</f>
        <v>0</v>
      </c>
      <c r="Z25" s="36"/>
      <c r="AA25" s="36"/>
      <c r="AB25" s="65">
        <f t="shared" si="8"/>
        <v>0</v>
      </c>
      <c r="AC25" s="36"/>
      <c r="AD25" s="47">
        <f t="shared" si="9"/>
        <v>0</v>
      </c>
      <c r="AE25" s="36">
        <f>Y25+Z25</f>
        <v>0</v>
      </c>
      <c r="AF25" s="47">
        <v>19656.47</v>
      </c>
      <c r="AG25" s="47"/>
      <c r="AH25" s="19">
        <f>AF25+AG25</f>
        <v>19656.47</v>
      </c>
      <c r="AI25" s="20">
        <f t="shared" si="10"/>
        <v>517162.77</v>
      </c>
      <c r="AJ25" s="19">
        <f t="shared" si="11"/>
        <v>517162.77</v>
      </c>
    </row>
    <row r="26" spans="1:36">
      <c r="A26" s="314" t="s">
        <v>20</v>
      </c>
      <c r="B26" s="315"/>
      <c r="C26" s="21">
        <v>213102.8</v>
      </c>
      <c r="D26" s="21"/>
      <c r="E26" s="17">
        <f t="shared" si="2"/>
        <v>213102.8</v>
      </c>
      <c r="F26" s="21"/>
      <c r="G26" s="18">
        <f t="shared" si="3"/>
        <v>213102.8</v>
      </c>
      <c r="H26" s="28">
        <v>-54309.86</v>
      </c>
      <c r="I26" s="28">
        <f t="shared" si="4"/>
        <v>158792.94</v>
      </c>
      <c r="J26" s="316">
        <v>57060</v>
      </c>
      <c r="K26" s="317"/>
      <c r="L26" s="318"/>
      <c r="M26" s="29"/>
      <c r="N26" s="19">
        <v>-82069.179999999993</v>
      </c>
      <c r="O26" s="19">
        <v>76723.759999999995</v>
      </c>
      <c r="P26" s="19">
        <f t="shared" si="5"/>
        <v>57060</v>
      </c>
      <c r="Q26" s="22">
        <v>18750</v>
      </c>
      <c r="R26" s="36"/>
      <c r="S26" s="36">
        <v>-25560</v>
      </c>
      <c r="T26" s="36"/>
      <c r="U26" s="47">
        <f t="shared" si="6"/>
        <v>76723.759999999995</v>
      </c>
      <c r="V26" s="65"/>
      <c r="W26" s="65">
        <f t="shared" si="7"/>
        <v>76723.759999999995</v>
      </c>
      <c r="X26" s="47">
        <v>31500</v>
      </c>
      <c r="Y26" s="36">
        <f t="shared" si="12"/>
        <v>18750</v>
      </c>
      <c r="Z26" s="36">
        <v>-18750</v>
      </c>
      <c r="AA26" s="36"/>
      <c r="AB26" s="65">
        <f t="shared" si="8"/>
        <v>31500</v>
      </c>
      <c r="AC26" s="36"/>
      <c r="AD26" s="47">
        <f t="shared" si="9"/>
        <v>31500</v>
      </c>
      <c r="AE26" s="36">
        <f>Y26+Z26</f>
        <v>0</v>
      </c>
      <c r="AF26" s="47">
        <v>3000</v>
      </c>
      <c r="AG26" s="47">
        <v>-3000</v>
      </c>
      <c r="AH26" s="19">
        <f>AF26+AG26</f>
        <v>0</v>
      </c>
      <c r="AI26" s="20">
        <f t="shared" si="10"/>
        <v>108223.76</v>
      </c>
      <c r="AJ26" s="19">
        <f t="shared" si="11"/>
        <v>108223.76</v>
      </c>
    </row>
    <row r="27" spans="1:36">
      <c r="A27" s="314" t="s">
        <v>21</v>
      </c>
      <c r="B27" s="315"/>
      <c r="C27" s="21">
        <v>499228.4</v>
      </c>
      <c r="D27" s="21"/>
      <c r="E27" s="17">
        <f t="shared" si="2"/>
        <v>499228.4</v>
      </c>
      <c r="F27" s="21"/>
      <c r="G27" s="18">
        <f t="shared" si="3"/>
        <v>499228.4</v>
      </c>
      <c r="H27" s="28"/>
      <c r="I27" s="28">
        <f t="shared" si="4"/>
        <v>499228.4</v>
      </c>
      <c r="J27" s="316">
        <v>56000</v>
      </c>
      <c r="K27" s="317"/>
      <c r="L27" s="318"/>
      <c r="M27" s="29">
        <v>69876.3</v>
      </c>
      <c r="N27" s="19">
        <v>82069.179999999993</v>
      </c>
      <c r="O27" s="19">
        <v>373096.52</v>
      </c>
      <c r="P27" s="19">
        <f t="shared" si="5"/>
        <v>125876.3</v>
      </c>
      <c r="Q27" s="22">
        <v>18750</v>
      </c>
      <c r="R27" s="36">
        <v>56250</v>
      </c>
      <c r="S27" s="36">
        <v>25560</v>
      </c>
      <c r="T27" s="36"/>
      <c r="U27" s="47">
        <f t="shared" si="6"/>
        <v>373096.52</v>
      </c>
      <c r="V27" s="65"/>
      <c r="W27" s="65">
        <f t="shared" si="7"/>
        <v>373096.52</v>
      </c>
      <c r="X27" s="47">
        <v>42750</v>
      </c>
      <c r="Y27" s="36">
        <f t="shared" si="12"/>
        <v>75000</v>
      </c>
      <c r="Z27" s="36">
        <v>18750</v>
      </c>
      <c r="AA27" s="36"/>
      <c r="AB27" s="65">
        <f t="shared" si="8"/>
        <v>42750</v>
      </c>
      <c r="AC27" s="36"/>
      <c r="AD27" s="47">
        <f t="shared" si="9"/>
        <v>42750</v>
      </c>
      <c r="AE27" s="36">
        <v>0</v>
      </c>
      <c r="AF27" s="47">
        <v>15000</v>
      </c>
      <c r="AG27" s="47">
        <v>3000</v>
      </c>
      <c r="AH27" s="19">
        <v>18000</v>
      </c>
      <c r="AI27" s="20">
        <f t="shared" si="10"/>
        <v>433846.52</v>
      </c>
      <c r="AJ27" s="19">
        <f t="shared" si="11"/>
        <v>433846.52</v>
      </c>
    </row>
    <row r="28" spans="1:36">
      <c r="A28" s="314" t="s">
        <v>22</v>
      </c>
      <c r="B28" s="315"/>
      <c r="C28" s="16">
        <v>434330.6</v>
      </c>
      <c r="D28" s="16"/>
      <c r="E28" s="17">
        <f t="shared" si="2"/>
        <v>434330.6</v>
      </c>
      <c r="F28" s="16"/>
      <c r="G28" s="18">
        <f t="shared" si="3"/>
        <v>434330.6</v>
      </c>
      <c r="H28" s="28"/>
      <c r="I28" s="28">
        <f t="shared" si="4"/>
        <v>434330.6</v>
      </c>
      <c r="J28" s="316">
        <v>114111</v>
      </c>
      <c r="K28" s="317"/>
      <c r="L28" s="318"/>
      <c r="M28" s="37"/>
      <c r="N28" s="19"/>
      <c r="O28" s="19">
        <v>427760.97</v>
      </c>
      <c r="P28" s="19">
        <f t="shared" si="5"/>
        <v>114111</v>
      </c>
      <c r="Q28" s="19">
        <v>118750</v>
      </c>
      <c r="R28" s="47"/>
      <c r="S28" s="36"/>
      <c r="T28" s="36"/>
      <c r="U28" s="47">
        <f t="shared" si="6"/>
        <v>427760.97</v>
      </c>
      <c r="V28" s="65"/>
      <c r="W28" s="65">
        <f t="shared" si="7"/>
        <v>427760.97</v>
      </c>
      <c r="X28" s="47">
        <v>55000</v>
      </c>
      <c r="Y28" s="36">
        <f t="shared" si="12"/>
        <v>118750</v>
      </c>
      <c r="Z28" s="36"/>
      <c r="AA28" s="36"/>
      <c r="AB28" s="65">
        <f t="shared" si="8"/>
        <v>55000</v>
      </c>
      <c r="AC28" s="36"/>
      <c r="AD28" s="47">
        <f t="shared" si="9"/>
        <v>55000</v>
      </c>
      <c r="AE28" s="19">
        <v>0</v>
      </c>
      <c r="AF28" s="47">
        <v>127650</v>
      </c>
      <c r="AG28" s="47"/>
      <c r="AH28" s="19">
        <v>127650</v>
      </c>
      <c r="AI28" s="20">
        <f t="shared" si="10"/>
        <v>610410.97</v>
      </c>
      <c r="AJ28" s="19">
        <f t="shared" si="11"/>
        <v>610410.97</v>
      </c>
    </row>
    <row r="29" spans="1:36">
      <c r="A29" s="314" t="s">
        <v>23</v>
      </c>
      <c r="B29" s="315"/>
      <c r="C29" s="16">
        <v>544527.80000000005</v>
      </c>
      <c r="D29" s="16"/>
      <c r="E29" s="17">
        <f t="shared" si="2"/>
        <v>544527.80000000005</v>
      </c>
      <c r="F29" s="16"/>
      <c r="G29" s="18">
        <f t="shared" si="3"/>
        <v>544527.80000000005</v>
      </c>
      <c r="H29" s="28"/>
      <c r="I29" s="28">
        <f t="shared" si="4"/>
        <v>544527.80000000005</v>
      </c>
      <c r="J29" s="316">
        <v>80600</v>
      </c>
      <c r="K29" s="317"/>
      <c r="L29" s="318"/>
      <c r="M29" s="37"/>
      <c r="N29" s="19"/>
      <c r="O29" s="19">
        <v>703963.33</v>
      </c>
      <c r="P29" s="19">
        <f t="shared" si="5"/>
        <v>80600</v>
      </c>
      <c r="Q29" s="19">
        <v>18750</v>
      </c>
      <c r="R29" s="47"/>
      <c r="S29" s="36"/>
      <c r="T29" s="36">
        <v>-202495.48</v>
      </c>
      <c r="U29" s="47">
        <f t="shared" si="6"/>
        <v>501467.85</v>
      </c>
      <c r="V29" s="65"/>
      <c r="W29" s="65">
        <f t="shared" si="7"/>
        <v>501467.85</v>
      </c>
      <c r="X29" s="47">
        <v>6600</v>
      </c>
      <c r="Y29" s="36">
        <f t="shared" si="12"/>
        <v>18750</v>
      </c>
      <c r="Z29" s="36"/>
      <c r="AA29" s="36"/>
      <c r="AB29" s="65">
        <f t="shared" si="8"/>
        <v>6600</v>
      </c>
      <c r="AC29" s="36">
        <v>-185070.15</v>
      </c>
      <c r="AD29" s="47">
        <f t="shared" si="9"/>
        <v>-178470.15</v>
      </c>
      <c r="AE29" s="19">
        <v>0</v>
      </c>
      <c r="AF29" s="47">
        <v>127650</v>
      </c>
      <c r="AG29" s="47"/>
      <c r="AH29" s="19">
        <v>127650</v>
      </c>
      <c r="AI29" s="20">
        <f t="shared" si="10"/>
        <v>838213.33</v>
      </c>
      <c r="AJ29" s="19">
        <f t="shared" si="11"/>
        <v>635717.85</v>
      </c>
    </row>
    <row r="30" spans="1:36">
      <c r="A30" s="346" t="s">
        <v>24</v>
      </c>
      <c r="B30" s="346"/>
      <c r="C30" s="17">
        <v>917047.6</v>
      </c>
      <c r="D30" s="17"/>
      <c r="E30" s="17">
        <f t="shared" si="2"/>
        <v>917047.6</v>
      </c>
      <c r="F30" s="17">
        <v>-30035.18</v>
      </c>
      <c r="G30" s="18">
        <f t="shared" si="3"/>
        <v>887012.41999999993</v>
      </c>
      <c r="H30" s="28"/>
      <c r="I30" s="28">
        <f t="shared" si="4"/>
        <v>887012.41999999993</v>
      </c>
      <c r="J30" s="316">
        <v>56975</v>
      </c>
      <c r="K30" s="317"/>
      <c r="L30" s="318"/>
      <c r="M30" s="37"/>
      <c r="N30" s="19"/>
      <c r="O30" s="19">
        <v>942347.58</v>
      </c>
      <c r="P30" s="19">
        <f t="shared" si="5"/>
        <v>56975</v>
      </c>
      <c r="Q30" s="19">
        <v>18750</v>
      </c>
      <c r="R30" s="19"/>
      <c r="S30" s="19"/>
      <c r="T30" s="47">
        <v>202495.48</v>
      </c>
      <c r="U30" s="47">
        <f t="shared" si="6"/>
        <v>1144843.06</v>
      </c>
      <c r="V30" s="65">
        <v>-22349.1</v>
      </c>
      <c r="W30" s="65">
        <f t="shared" si="7"/>
        <v>1122493.96</v>
      </c>
      <c r="X30" s="47">
        <v>298772.3</v>
      </c>
      <c r="Y30" s="19">
        <f t="shared" si="12"/>
        <v>18750</v>
      </c>
      <c r="Z30" s="19"/>
      <c r="AA30" s="19">
        <v>-88650.9</v>
      </c>
      <c r="AB30" s="65">
        <f t="shared" si="8"/>
        <v>210121.4</v>
      </c>
      <c r="AC30" s="19">
        <v>185070.15</v>
      </c>
      <c r="AD30" s="47">
        <f t="shared" si="9"/>
        <v>483842.44999999995</v>
      </c>
      <c r="AE30" s="19">
        <v>0</v>
      </c>
      <c r="AF30" s="19">
        <v>251643.53</v>
      </c>
      <c r="AG30" s="19"/>
      <c r="AH30" s="19">
        <v>251643.53</v>
      </c>
      <c r="AI30" s="20">
        <f t="shared" si="10"/>
        <v>1492763.41</v>
      </c>
      <c r="AJ30" s="19">
        <f t="shared" si="11"/>
        <v>1584258.89</v>
      </c>
    </row>
    <row r="31" spans="1:36" s="4" customFormat="1">
      <c r="A31" s="6"/>
      <c r="B31" s="6"/>
      <c r="C31" s="8"/>
      <c r="D31" s="8"/>
      <c r="E31" s="8"/>
      <c r="F31" s="8"/>
      <c r="G31" s="8"/>
      <c r="H31" s="8"/>
      <c r="I31" s="8"/>
      <c r="J31" s="7"/>
      <c r="K31" s="7"/>
      <c r="L31" s="7"/>
      <c r="M31" s="7"/>
      <c r="N31" s="7"/>
      <c r="O31" s="7"/>
      <c r="P31" s="7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7"/>
      <c r="AG31" s="7"/>
      <c r="AH31" s="7"/>
      <c r="AI31" s="10"/>
    </row>
    <row r="32" spans="1:36" ht="12.75" customHeight="1">
      <c r="A32" s="367" t="s">
        <v>44</v>
      </c>
      <c r="B32" s="367"/>
      <c r="C32" s="23"/>
      <c r="D32" s="23"/>
      <c r="E32" s="23"/>
      <c r="F32" s="23"/>
      <c r="G32" s="23"/>
      <c r="H32" s="23"/>
      <c r="I32" s="23"/>
      <c r="J32" s="23"/>
      <c r="K32" s="23"/>
      <c r="L32" s="369" t="s">
        <v>26</v>
      </c>
      <c r="M32" s="369"/>
      <c r="N32" s="369"/>
      <c r="O32" s="369"/>
      <c r="P32" s="369"/>
      <c r="Q32" s="369"/>
      <c r="R32" s="369"/>
      <c r="S32" s="369"/>
      <c r="T32" s="369"/>
      <c r="U32" s="369"/>
      <c r="V32" s="369"/>
      <c r="W32" s="369"/>
      <c r="X32" s="369"/>
      <c r="Y32" s="369"/>
      <c r="Z32" s="369"/>
      <c r="AA32" s="369"/>
      <c r="AB32" s="369"/>
      <c r="AC32" s="369"/>
      <c r="AD32" s="369"/>
      <c r="AE32" s="369"/>
      <c r="AF32" s="369"/>
      <c r="AG32" s="369"/>
      <c r="AH32" s="369"/>
      <c r="AI32" s="369"/>
      <c r="AJ32" s="369"/>
    </row>
    <row r="33" spans="1:36" ht="12.75" customHeight="1">
      <c r="A33" s="1"/>
      <c r="B33" s="24"/>
      <c r="C33" s="25"/>
      <c r="D33" s="25"/>
      <c r="E33" s="25"/>
      <c r="F33" s="25"/>
      <c r="G33" s="25"/>
      <c r="H33" s="25"/>
      <c r="I33" s="25"/>
      <c r="J33" s="25"/>
      <c r="K33" s="24"/>
      <c r="L33" s="370" t="s">
        <v>25</v>
      </c>
      <c r="M33" s="370"/>
      <c r="N33" s="370"/>
      <c r="O33" s="370"/>
      <c r="P33" s="370"/>
      <c r="Q33" s="370"/>
      <c r="R33" s="370"/>
      <c r="S33" s="370"/>
      <c r="T33" s="370"/>
      <c r="U33" s="370"/>
      <c r="V33" s="370"/>
      <c r="W33" s="370"/>
      <c r="X33" s="370"/>
      <c r="Y33" s="370"/>
      <c r="Z33" s="370"/>
      <c r="AA33" s="370"/>
      <c r="AB33" s="370"/>
      <c r="AC33" s="370"/>
      <c r="AD33" s="370"/>
      <c r="AE33" s="370"/>
      <c r="AF33" s="370"/>
      <c r="AG33" s="370"/>
      <c r="AH33" s="370"/>
      <c r="AI33" s="370"/>
      <c r="AJ33" s="370"/>
    </row>
    <row r="34" spans="1:36" ht="13.5" customHeight="1">
      <c r="A34" s="368" t="s">
        <v>45</v>
      </c>
      <c r="B34" s="368"/>
      <c r="C34" s="23"/>
      <c r="D34" s="23"/>
      <c r="E34" s="23"/>
      <c r="F34" s="23"/>
      <c r="G34" s="23"/>
      <c r="H34" s="23"/>
      <c r="I34" s="23"/>
      <c r="J34" s="23"/>
      <c r="K34" s="23"/>
      <c r="L34" s="369" t="s">
        <v>46</v>
      </c>
      <c r="M34" s="369"/>
      <c r="N34" s="369"/>
      <c r="O34" s="369"/>
      <c r="P34" s="369"/>
      <c r="Q34" s="369"/>
      <c r="R34" s="369"/>
      <c r="S34" s="369"/>
      <c r="T34" s="369"/>
      <c r="U34" s="369"/>
      <c r="V34" s="369"/>
      <c r="W34" s="369"/>
      <c r="X34" s="369"/>
      <c r="Y34" s="369"/>
      <c r="Z34" s="369"/>
      <c r="AA34" s="369"/>
      <c r="AB34" s="369"/>
      <c r="AC34" s="369"/>
      <c r="AD34" s="369"/>
      <c r="AE34" s="369"/>
      <c r="AF34" s="369"/>
      <c r="AG34" s="369"/>
      <c r="AH34" s="369"/>
      <c r="AI34" s="369"/>
      <c r="AJ34" s="369"/>
    </row>
    <row r="35" spans="1:36" ht="12.75" customHeight="1">
      <c r="A35" s="1"/>
      <c r="B35" s="24"/>
      <c r="C35" s="374"/>
      <c r="D35" s="374"/>
      <c r="E35" s="374"/>
      <c r="F35" s="374"/>
      <c r="G35" s="374"/>
      <c r="H35" s="374"/>
      <c r="I35" s="374"/>
      <c r="J35" s="374"/>
      <c r="K35" s="24"/>
      <c r="L35" s="370" t="s">
        <v>25</v>
      </c>
      <c r="M35" s="370"/>
      <c r="N35" s="370"/>
      <c r="O35" s="370"/>
      <c r="P35" s="370"/>
      <c r="Q35" s="370"/>
      <c r="R35" s="370"/>
      <c r="S35" s="370"/>
      <c r="T35" s="370"/>
      <c r="U35" s="370"/>
      <c r="V35" s="370"/>
      <c r="W35" s="370"/>
      <c r="X35" s="370"/>
      <c r="Y35" s="370"/>
      <c r="Z35" s="370"/>
      <c r="AA35" s="370"/>
      <c r="AB35" s="370"/>
      <c r="AC35" s="370"/>
      <c r="AD35" s="370"/>
      <c r="AE35" s="370"/>
      <c r="AF35" s="370"/>
      <c r="AG35" s="370"/>
      <c r="AH35" s="370"/>
      <c r="AI35" s="370"/>
      <c r="AJ35" s="370"/>
    </row>
    <row r="36" spans="1:36" ht="13.5" customHeight="1"/>
    <row r="37" spans="1:36" ht="12.75" customHeight="1"/>
  </sheetData>
  <mergeCells count="144">
    <mergeCell ref="AF5:AI5"/>
    <mergeCell ref="AF7:AI7"/>
    <mergeCell ref="AF10:AF12"/>
    <mergeCell ref="AG10:AG12"/>
    <mergeCell ref="AG16:AG17"/>
    <mergeCell ref="P16:P17"/>
    <mergeCell ref="Q16:Q17"/>
    <mergeCell ref="R16:R17"/>
    <mergeCell ref="S16:S17"/>
    <mergeCell ref="X16:X17"/>
    <mergeCell ref="AA16:AA17"/>
    <mergeCell ref="AB16:AB17"/>
    <mergeCell ref="AH10:AH12"/>
    <mergeCell ref="S10:S12"/>
    <mergeCell ref="X10:X12"/>
    <mergeCell ref="Y10:Y12"/>
    <mergeCell ref="Z10:Z12"/>
    <mergeCell ref="AE10:AE12"/>
    <mergeCell ref="AH14:AH15"/>
    <mergeCell ref="A4:U4"/>
    <mergeCell ref="A6:AJ6"/>
    <mergeCell ref="A7:Y7"/>
    <mergeCell ref="A10:B12"/>
    <mergeCell ref="AH16:AH17"/>
    <mergeCell ref="AI16:AI17"/>
    <mergeCell ref="Z14:Z15"/>
    <mergeCell ref="AE14:AE15"/>
    <mergeCell ref="AF14:AF15"/>
    <mergeCell ref="O14:O15"/>
    <mergeCell ref="Q14:Q15"/>
    <mergeCell ref="R14:R15"/>
    <mergeCell ref="Y14:Y15"/>
    <mergeCell ref="D5:G5"/>
    <mergeCell ref="J5:K5"/>
    <mergeCell ref="S5:Z5"/>
    <mergeCell ref="N14:N15"/>
    <mergeCell ref="V14:V15"/>
    <mergeCell ref="W14:W15"/>
    <mergeCell ref="A14:B15"/>
    <mergeCell ref="F14:F15"/>
    <mergeCell ref="G14:G15"/>
    <mergeCell ref="H14:H15"/>
    <mergeCell ref="I14:I15"/>
    <mergeCell ref="M16:M17"/>
    <mergeCell ref="N16:N17"/>
    <mergeCell ref="O16:O17"/>
    <mergeCell ref="L32:AJ32"/>
    <mergeCell ref="L33:AJ33"/>
    <mergeCell ref="L34:AJ34"/>
    <mergeCell ref="L35:AJ35"/>
    <mergeCell ref="AC16:AC17"/>
    <mergeCell ref="AD16:AD17"/>
    <mergeCell ref="J29:L29"/>
    <mergeCell ref="J30:L30"/>
    <mergeCell ref="J20:L20"/>
    <mergeCell ref="J21:L21"/>
    <mergeCell ref="J19:L19"/>
    <mergeCell ref="Y16:Y17"/>
    <mergeCell ref="Z16:Z17"/>
    <mergeCell ref="AE16:AE17"/>
    <mergeCell ref="AF16:AF17"/>
    <mergeCell ref="J18:L18"/>
    <mergeCell ref="C35:J35"/>
    <mergeCell ref="A32:B32"/>
    <mergeCell ref="A34:B34"/>
    <mergeCell ref="A24:B24"/>
    <mergeCell ref="A25:B25"/>
    <mergeCell ref="A22:B22"/>
    <mergeCell ref="A23:B23"/>
    <mergeCell ref="A20:B20"/>
    <mergeCell ref="A21:B21"/>
    <mergeCell ref="E16:E17"/>
    <mergeCell ref="N10:N12"/>
    <mergeCell ref="O10:O12"/>
    <mergeCell ref="P10:P12"/>
    <mergeCell ref="Q10:Q12"/>
    <mergeCell ref="R10:R12"/>
    <mergeCell ref="A29:B29"/>
    <mergeCell ref="A30:B30"/>
    <mergeCell ref="C11:C12"/>
    <mergeCell ref="D11:D12"/>
    <mergeCell ref="G10:G12"/>
    <mergeCell ref="J14:L15"/>
    <mergeCell ref="C14:C15"/>
    <mergeCell ref="D14:D15"/>
    <mergeCell ref="A19:B19"/>
    <mergeCell ref="A18:B18"/>
    <mergeCell ref="A16:B17"/>
    <mergeCell ref="C16:C17"/>
    <mergeCell ref="D16:D17"/>
    <mergeCell ref="E14:E15"/>
    <mergeCell ref="F16:F17"/>
    <mergeCell ref="G16:G17"/>
    <mergeCell ref="H16:H17"/>
    <mergeCell ref="I16:I17"/>
    <mergeCell ref="J16:L17"/>
    <mergeCell ref="A1:Q1"/>
    <mergeCell ref="A2:Q2"/>
    <mergeCell ref="A3:Q3"/>
    <mergeCell ref="A8:AI8"/>
    <mergeCell ref="A9:AI9"/>
    <mergeCell ref="A26:B26"/>
    <mergeCell ref="A28:B28"/>
    <mergeCell ref="A27:B27"/>
    <mergeCell ref="J25:L25"/>
    <mergeCell ref="J26:L26"/>
    <mergeCell ref="J27:L27"/>
    <mergeCell ref="J28:L28"/>
    <mergeCell ref="J22:L22"/>
    <mergeCell ref="J23:L23"/>
    <mergeCell ref="J24:L24"/>
    <mergeCell ref="M10:M12"/>
    <mergeCell ref="E10:E12"/>
    <mergeCell ref="F10:F12"/>
    <mergeCell ref="AI10:AI12"/>
    <mergeCell ref="H10:H12"/>
    <mergeCell ref="I10:I12"/>
    <mergeCell ref="J10:L12"/>
    <mergeCell ref="A13:B13"/>
    <mergeCell ref="J13:L13"/>
    <mergeCell ref="AJ10:AJ12"/>
    <mergeCell ref="AJ14:AJ15"/>
    <mergeCell ref="AJ16:AJ17"/>
    <mergeCell ref="AD10:AD12"/>
    <mergeCell ref="T10:T12"/>
    <mergeCell ref="U10:U12"/>
    <mergeCell ref="AC10:AC12"/>
    <mergeCell ref="T14:T15"/>
    <mergeCell ref="U14:U15"/>
    <mergeCell ref="X14:X15"/>
    <mergeCell ref="AC14:AC15"/>
    <mergeCell ref="AD14:AD15"/>
    <mergeCell ref="AI14:AI15"/>
    <mergeCell ref="AG14:AG15"/>
    <mergeCell ref="T16:T17"/>
    <mergeCell ref="U16:U17"/>
    <mergeCell ref="V10:V12"/>
    <mergeCell ref="W10:W12"/>
    <mergeCell ref="AA10:AA12"/>
    <mergeCell ref="AB10:AB12"/>
    <mergeCell ref="AA14:AA15"/>
    <mergeCell ref="AB14:AB15"/>
    <mergeCell ref="V16:V17"/>
    <mergeCell ref="W16:W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S172"/>
  <sheetViews>
    <sheetView topLeftCell="A139" workbookViewId="0">
      <selection activeCell="A145" sqref="A145:BJ146"/>
    </sheetView>
  </sheetViews>
  <sheetFormatPr defaultRowHeight="11.25"/>
  <cols>
    <col min="1" max="1" width="11.6640625" style="210" customWidth="1"/>
    <col min="2" max="2" width="8.6640625" style="210" customWidth="1"/>
    <col min="3" max="3" width="8.33203125" style="71" customWidth="1"/>
    <col min="4" max="4" width="38.6640625" style="208" customWidth="1"/>
    <col min="5" max="5" width="11.5" style="198" hidden="1" customWidth="1"/>
    <col min="6" max="6" width="11.1640625" style="198" hidden="1" customWidth="1"/>
    <col min="7" max="9" width="12.83203125" style="198" hidden="1" customWidth="1"/>
    <col min="10" max="10" width="13.33203125" style="198" hidden="1" customWidth="1"/>
    <col min="11" max="14" width="12.6640625" style="198" hidden="1" customWidth="1"/>
    <col min="15" max="15" width="11.5" style="198" hidden="1" customWidth="1"/>
    <col min="16" max="16" width="10.33203125" style="198" hidden="1" customWidth="1"/>
    <col min="17" max="17" width="12.6640625" style="198" hidden="1" customWidth="1"/>
    <col min="18" max="18" width="11" style="198" hidden="1" customWidth="1"/>
    <col min="19" max="21" width="12" style="198" hidden="1" customWidth="1"/>
    <col min="22" max="22" width="10" style="198" hidden="1" customWidth="1"/>
    <col min="23" max="33" width="12" style="198" hidden="1" customWidth="1"/>
    <col min="34" max="34" width="10.5" style="198" hidden="1" customWidth="1"/>
    <col min="35" max="35" width="13.83203125" style="198" hidden="1" customWidth="1"/>
    <col min="36" max="36" width="12.6640625" style="198" hidden="1" customWidth="1"/>
    <col min="37" max="51" width="13.5" style="198" hidden="1" customWidth="1"/>
    <col min="52" max="52" width="8.6640625" style="198" hidden="1" customWidth="1"/>
    <col min="53" max="53" width="8.5" style="198" customWidth="1"/>
    <col min="54" max="55" width="13.5" style="198" hidden="1" customWidth="1"/>
    <col min="56" max="56" width="14.83203125" style="198" customWidth="1"/>
    <col min="57" max="57" width="12.5" style="198" hidden="1" customWidth="1"/>
    <col min="58" max="58" width="12.6640625" style="198" hidden="1" customWidth="1"/>
    <col min="59" max="59" width="10.83203125" style="198" hidden="1" customWidth="1"/>
    <col min="60" max="60" width="12.33203125" style="198" hidden="1" customWidth="1"/>
    <col min="61" max="62" width="14.83203125" style="198" customWidth="1"/>
    <col min="63" max="63" width="0.33203125" style="198" hidden="1" customWidth="1"/>
    <col min="64" max="64" width="0.1640625" style="198" customWidth="1"/>
    <col min="65" max="65" width="24.6640625" style="71" customWidth="1"/>
    <col min="66" max="66" width="14.1640625" style="71" customWidth="1"/>
    <col min="67" max="67" width="13.83203125" style="71" customWidth="1"/>
    <col min="68" max="68" width="13" style="71" customWidth="1"/>
    <col min="69" max="77" width="6.83203125" style="71" customWidth="1"/>
    <col min="78" max="16384" width="9.33203125" style="71"/>
  </cols>
  <sheetData>
    <row r="1" spans="1:77" ht="15.75" customHeight="1">
      <c r="A1" s="385" t="s">
        <v>65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Q1" s="386"/>
      <c r="R1" s="386"/>
      <c r="S1" s="386"/>
      <c r="T1" s="386"/>
      <c r="U1" s="386"/>
      <c r="V1" s="386"/>
      <c r="W1" s="386"/>
      <c r="X1" s="386"/>
      <c r="Y1" s="386"/>
      <c r="Z1" s="386"/>
      <c r="AA1" s="386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386"/>
      <c r="AY1" s="386"/>
      <c r="AZ1" s="386"/>
      <c r="BA1" s="386"/>
      <c r="BB1" s="386"/>
      <c r="BC1" s="386"/>
      <c r="BD1" s="386"/>
      <c r="BE1" s="386"/>
      <c r="BF1" s="386"/>
      <c r="BG1" s="386"/>
      <c r="BH1" s="386"/>
      <c r="BI1" s="387"/>
      <c r="BJ1" s="79">
        <v>44722</v>
      </c>
      <c r="BK1" s="80"/>
      <c r="BL1" s="81">
        <v>43881</v>
      </c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</row>
    <row r="2" spans="1:77" s="85" customFormat="1" ht="24.75" customHeight="1" thickBot="1">
      <c r="A2" s="388"/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  <c r="AJ2" s="388"/>
      <c r="AK2" s="388"/>
      <c r="AL2" s="388"/>
      <c r="AM2" s="388"/>
      <c r="AN2" s="388"/>
      <c r="AO2" s="388"/>
      <c r="AP2" s="388"/>
      <c r="AQ2" s="388"/>
      <c r="AR2" s="388"/>
      <c r="AS2" s="388"/>
      <c r="AT2" s="388"/>
      <c r="AU2" s="388"/>
      <c r="AV2" s="388"/>
      <c r="AW2" s="388"/>
      <c r="AX2" s="388"/>
      <c r="AY2" s="388"/>
      <c r="AZ2" s="388"/>
      <c r="BA2" s="388"/>
      <c r="BB2" s="388"/>
      <c r="BC2" s="388"/>
      <c r="BD2" s="388"/>
      <c r="BE2" s="388"/>
      <c r="BF2" s="388"/>
      <c r="BG2" s="388"/>
      <c r="BH2" s="388"/>
      <c r="BI2" s="387"/>
      <c r="BJ2" s="82"/>
      <c r="BK2" s="83"/>
      <c r="BL2" s="84"/>
      <c r="BM2" s="211"/>
    </row>
    <row r="3" spans="1:77" s="92" customFormat="1" ht="62.25" customHeight="1">
      <c r="A3" s="86" t="s">
        <v>0</v>
      </c>
      <c r="B3" s="86" t="s">
        <v>66</v>
      </c>
      <c r="C3" s="87" t="s">
        <v>67</v>
      </c>
      <c r="D3" s="88" t="s">
        <v>1</v>
      </c>
      <c r="E3" s="89" t="s">
        <v>68</v>
      </c>
      <c r="F3" s="89" t="s">
        <v>40</v>
      </c>
      <c r="G3" s="89" t="s">
        <v>68</v>
      </c>
      <c r="H3" s="89" t="s">
        <v>40</v>
      </c>
      <c r="I3" s="89" t="s">
        <v>68</v>
      </c>
      <c r="J3" s="89" t="s">
        <v>69</v>
      </c>
      <c r="K3" s="89" t="s">
        <v>40</v>
      </c>
      <c r="L3" s="89" t="s">
        <v>40</v>
      </c>
      <c r="M3" s="89" t="s">
        <v>68</v>
      </c>
      <c r="N3" s="89" t="s">
        <v>40</v>
      </c>
      <c r="O3" s="89" t="s">
        <v>68</v>
      </c>
      <c r="P3" s="89" t="s">
        <v>70</v>
      </c>
      <c r="Q3" s="89" t="s">
        <v>68</v>
      </c>
      <c r="R3" s="89" t="s">
        <v>71</v>
      </c>
      <c r="S3" s="89" t="s">
        <v>68</v>
      </c>
      <c r="T3" s="89" t="s">
        <v>70</v>
      </c>
      <c r="U3" s="89" t="s">
        <v>68</v>
      </c>
      <c r="V3" s="89" t="s">
        <v>70</v>
      </c>
      <c r="W3" s="89" t="s">
        <v>68</v>
      </c>
      <c r="X3" s="89" t="s">
        <v>70</v>
      </c>
      <c r="Y3" s="89" t="s">
        <v>69</v>
      </c>
      <c r="Z3" s="89" t="s">
        <v>70</v>
      </c>
      <c r="AA3" s="89" t="s">
        <v>69</v>
      </c>
      <c r="AB3" s="89" t="s">
        <v>70</v>
      </c>
      <c r="AC3" s="89" t="s">
        <v>69</v>
      </c>
      <c r="AD3" s="89" t="s">
        <v>70</v>
      </c>
      <c r="AE3" s="89" t="s">
        <v>69</v>
      </c>
      <c r="AF3" s="89" t="s">
        <v>72</v>
      </c>
      <c r="AG3" s="89" t="s">
        <v>69</v>
      </c>
      <c r="AH3" s="89" t="s">
        <v>70</v>
      </c>
      <c r="AI3" s="89" t="s">
        <v>73</v>
      </c>
      <c r="AJ3" s="89" t="s">
        <v>70</v>
      </c>
      <c r="AK3" s="89" t="s">
        <v>69</v>
      </c>
      <c r="AL3" s="89" t="s">
        <v>70</v>
      </c>
      <c r="AM3" s="89" t="s">
        <v>69</v>
      </c>
      <c r="AN3" s="89" t="s">
        <v>70</v>
      </c>
      <c r="AO3" s="89" t="s">
        <v>69</v>
      </c>
      <c r="AP3" s="89" t="s">
        <v>70</v>
      </c>
      <c r="AQ3" s="89" t="s">
        <v>69</v>
      </c>
      <c r="AR3" s="89" t="s">
        <v>72</v>
      </c>
      <c r="AS3" s="89" t="s">
        <v>69</v>
      </c>
      <c r="AT3" s="89" t="s">
        <v>70</v>
      </c>
      <c r="AU3" s="89" t="s">
        <v>69</v>
      </c>
      <c r="AV3" s="89" t="s">
        <v>70</v>
      </c>
      <c r="AW3" s="89" t="s">
        <v>69</v>
      </c>
      <c r="AX3" s="89" t="s">
        <v>70</v>
      </c>
      <c r="AY3" s="89" t="s">
        <v>69</v>
      </c>
      <c r="AZ3" s="89" t="s">
        <v>70</v>
      </c>
      <c r="BA3" s="89" t="s">
        <v>51</v>
      </c>
      <c r="BB3" s="89" t="s">
        <v>74</v>
      </c>
      <c r="BC3" s="89" t="s">
        <v>70</v>
      </c>
      <c r="BD3" s="89" t="s">
        <v>75</v>
      </c>
      <c r="BE3" s="89" t="s">
        <v>76</v>
      </c>
      <c r="BF3" s="89" t="s">
        <v>76</v>
      </c>
      <c r="BG3" s="89" t="s">
        <v>76</v>
      </c>
      <c r="BH3" s="89" t="s">
        <v>76</v>
      </c>
      <c r="BI3" s="90" t="s">
        <v>62</v>
      </c>
      <c r="BJ3" s="89" t="s">
        <v>63</v>
      </c>
      <c r="BK3" s="90" t="s">
        <v>77</v>
      </c>
      <c r="BL3" s="91" t="s">
        <v>75</v>
      </c>
    </row>
    <row r="4" spans="1:77" ht="12.75" customHeight="1">
      <c r="A4" s="69" t="s">
        <v>78</v>
      </c>
      <c r="B4" s="69" t="s">
        <v>79</v>
      </c>
      <c r="C4" s="72">
        <v>211</v>
      </c>
      <c r="D4" s="77" t="s">
        <v>80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>
        <v>20206.39</v>
      </c>
      <c r="AE4" s="93">
        <f>AC4+AD4</f>
        <v>20206.39</v>
      </c>
      <c r="AF4" s="93"/>
      <c r="AG4" s="93">
        <f>AE4+AF4</f>
        <v>20206.39</v>
      </c>
      <c r="AH4" s="93"/>
      <c r="AI4" s="94">
        <f>AG4+AH4</f>
        <v>20206.39</v>
      </c>
      <c r="AJ4" s="94"/>
      <c r="AK4" s="94">
        <f>AI4+AJ4</f>
        <v>20206.39</v>
      </c>
      <c r="AL4" s="94"/>
      <c r="AM4" s="94">
        <f>AK4+AL4</f>
        <v>20206.39</v>
      </c>
      <c r="AN4" s="94"/>
      <c r="AO4" s="94">
        <f>AM4+AN4</f>
        <v>20206.39</v>
      </c>
      <c r="AP4" s="94"/>
      <c r="AQ4" s="94">
        <f>AO4+AP4</f>
        <v>20206.39</v>
      </c>
      <c r="AR4" s="94"/>
      <c r="AS4" s="94">
        <f>AQ4+AR4</f>
        <v>20206.39</v>
      </c>
      <c r="AT4" s="94"/>
      <c r="AU4" s="94">
        <f>AS4+AT4</f>
        <v>20206.39</v>
      </c>
      <c r="AV4" s="94"/>
      <c r="AW4" s="94">
        <f>AU4+AV4</f>
        <v>20206.39</v>
      </c>
      <c r="AX4" s="94"/>
      <c r="AY4" s="94">
        <f>AW4+AX4</f>
        <v>20206.39</v>
      </c>
      <c r="AZ4" s="94"/>
      <c r="BA4" s="95">
        <v>111</v>
      </c>
      <c r="BB4" s="94">
        <v>59504.639999999999</v>
      </c>
      <c r="BC4" s="94"/>
      <c r="BD4" s="94">
        <f>BD5+BD6</f>
        <v>501139.3</v>
      </c>
      <c r="BE4" s="94">
        <f t="shared" ref="BE4:BI4" si="0">BE5+BE6</f>
        <v>0</v>
      </c>
      <c r="BF4" s="94">
        <f t="shared" si="0"/>
        <v>0</v>
      </c>
      <c r="BG4" s="94">
        <f t="shared" si="0"/>
        <v>0</v>
      </c>
      <c r="BH4" s="94">
        <f t="shared" si="0"/>
        <v>0</v>
      </c>
      <c r="BI4" s="94">
        <f t="shared" si="0"/>
        <v>0</v>
      </c>
      <c r="BJ4" s="94">
        <f>BD4+BI4</f>
        <v>501139.3</v>
      </c>
      <c r="BK4" s="96">
        <v>276428.99</v>
      </c>
      <c r="BL4" s="96">
        <v>276428.99</v>
      </c>
      <c r="BM4" s="97"/>
    </row>
    <row r="5" spans="1:77" ht="12.75" customHeight="1">
      <c r="A5" s="98"/>
      <c r="B5" s="99"/>
      <c r="C5" s="100"/>
      <c r="D5" s="101" t="s">
        <v>81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4"/>
      <c r="BB5" s="103"/>
      <c r="BC5" s="103"/>
      <c r="BD5" s="103">
        <v>344463.3</v>
      </c>
      <c r="BE5" s="103"/>
      <c r="BF5" s="103"/>
      <c r="BG5" s="103"/>
      <c r="BH5" s="103"/>
      <c r="BI5" s="103">
        <v>0</v>
      </c>
      <c r="BJ5" s="103">
        <f t="shared" ref="BJ5:BJ10" si="1">BD5+BI5</f>
        <v>344463.3</v>
      </c>
      <c r="BK5" s="105"/>
      <c r="BL5" s="105"/>
      <c r="BM5" s="97"/>
    </row>
    <row r="6" spans="1:77" ht="24" customHeight="1">
      <c r="A6" s="98"/>
      <c r="B6" s="99"/>
      <c r="C6" s="100"/>
      <c r="D6" s="101" t="s">
        <v>82</v>
      </c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4"/>
      <c r="BB6" s="103"/>
      <c r="BC6" s="103"/>
      <c r="BD6" s="103">
        <v>156676</v>
      </c>
      <c r="BE6" s="103"/>
      <c r="BF6" s="103"/>
      <c r="BG6" s="103"/>
      <c r="BH6" s="103"/>
      <c r="BI6" s="103">
        <v>0</v>
      </c>
      <c r="BJ6" s="103">
        <f t="shared" si="1"/>
        <v>156676</v>
      </c>
      <c r="BK6" s="105"/>
      <c r="BL6" s="105"/>
      <c r="BM6" s="97"/>
    </row>
    <row r="7" spans="1:77" ht="15" customHeight="1">
      <c r="A7" s="106" t="s">
        <v>83</v>
      </c>
      <c r="B7" s="99"/>
      <c r="C7" s="100">
        <v>213</v>
      </c>
      <c r="D7" s="107" t="s">
        <v>84</v>
      </c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>
        <v>6102.32</v>
      </c>
      <c r="AE7" s="108">
        <f>AC7+AD7</f>
        <v>6102.32</v>
      </c>
      <c r="AF7" s="108"/>
      <c r="AG7" s="108">
        <f>AE7+AF7</f>
        <v>6102.32</v>
      </c>
      <c r="AH7" s="108"/>
      <c r="AI7" s="109">
        <f>AG7+AH7</f>
        <v>6102.32</v>
      </c>
      <c r="AJ7" s="109"/>
      <c r="AK7" s="109">
        <f>AI7+AJ7</f>
        <v>6102.32</v>
      </c>
      <c r="AL7" s="109"/>
      <c r="AM7" s="109">
        <f>AK7+AL7</f>
        <v>6102.32</v>
      </c>
      <c r="AN7" s="109"/>
      <c r="AO7" s="109">
        <f>AM7+AN7</f>
        <v>6102.32</v>
      </c>
      <c r="AP7" s="109"/>
      <c r="AQ7" s="109">
        <f>AO7+AP7</f>
        <v>6102.32</v>
      </c>
      <c r="AR7" s="109"/>
      <c r="AS7" s="109">
        <f>AQ7+AR7</f>
        <v>6102.32</v>
      </c>
      <c r="AT7" s="109"/>
      <c r="AU7" s="109">
        <f>AS7+AT7</f>
        <v>6102.32</v>
      </c>
      <c r="AV7" s="109"/>
      <c r="AW7" s="109">
        <f>AU7+AV7</f>
        <v>6102.32</v>
      </c>
      <c r="AX7" s="109"/>
      <c r="AY7" s="109">
        <f>AW7+AX7</f>
        <v>6102.32</v>
      </c>
      <c r="AZ7" s="109"/>
      <c r="BA7" s="110">
        <v>119</v>
      </c>
      <c r="BB7" s="109">
        <v>17970.41</v>
      </c>
      <c r="BC7" s="109"/>
      <c r="BD7" s="109">
        <f>BD8+BD9</f>
        <v>151947.97999999998</v>
      </c>
      <c r="BE7" s="109">
        <f t="shared" ref="BE7:BH7" si="2">BE8+BE9</f>
        <v>0</v>
      </c>
      <c r="BF7" s="109">
        <f t="shared" si="2"/>
        <v>0</v>
      </c>
      <c r="BG7" s="109">
        <f t="shared" si="2"/>
        <v>0</v>
      </c>
      <c r="BH7" s="109">
        <f t="shared" si="2"/>
        <v>0</v>
      </c>
      <c r="BI7" s="109">
        <f>BI8+BI9</f>
        <v>0</v>
      </c>
      <c r="BJ7" s="94">
        <f t="shared" si="1"/>
        <v>151947.97999999998</v>
      </c>
      <c r="BK7" s="109">
        <v>83481.56</v>
      </c>
      <c r="BL7" s="109">
        <v>83481.56</v>
      </c>
      <c r="BM7" s="97"/>
    </row>
    <row r="8" spans="1:77" ht="26.25" customHeight="1">
      <c r="A8" s="98"/>
      <c r="B8" s="99"/>
      <c r="C8" s="100"/>
      <c r="D8" s="101" t="s">
        <v>85</v>
      </c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4"/>
      <c r="BB8" s="103"/>
      <c r="BC8" s="103"/>
      <c r="BD8" s="103">
        <v>104027.92</v>
      </c>
      <c r="BE8" s="103"/>
      <c r="BF8" s="103"/>
      <c r="BG8" s="103"/>
      <c r="BH8" s="103"/>
      <c r="BI8" s="103">
        <v>0</v>
      </c>
      <c r="BJ8" s="103">
        <f t="shared" si="1"/>
        <v>104027.92</v>
      </c>
      <c r="BK8" s="105"/>
      <c r="BL8" s="111"/>
      <c r="BM8" s="97"/>
    </row>
    <row r="9" spans="1:77" ht="33" customHeight="1">
      <c r="A9" s="98"/>
      <c r="B9" s="99"/>
      <c r="C9" s="100"/>
      <c r="D9" s="101" t="s">
        <v>86</v>
      </c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4"/>
      <c r="BB9" s="103"/>
      <c r="BC9" s="103"/>
      <c r="BD9" s="103">
        <v>47920.06</v>
      </c>
      <c r="BE9" s="103"/>
      <c r="BF9" s="103"/>
      <c r="BG9" s="103"/>
      <c r="BH9" s="103"/>
      <c r="BI9" s="103">
        <v>0</v>
      </c>
      <c r="BJ9" s="103">
        <f t="shared" si="1"/>
        <v>47920.06</v>
      </c>
      <c r="BK9" s="105"/>
      <c r="BL9" s="111"/>
      <c r="BM9" s="97"/>
    </row>
    <row r="10" spans="1:77" ht="21.75" customHeight="1" thickBot="1">
      <c r="A10" s="69"/>
      <c r="B10" s="69"/>
      <c r="C10" s="72">
        <v>266</v>
      </c>
      <c r="D10" s="77" t="s">
        <v>87</v>
      </c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5">
        <v>111</v>
      </c>
      <c r="BB10" s="94"/>
      <c r="BC10" s="94"/>
      <c r="BD10" s="94">
        <v>2000</v>
      </c>
      <c r="BE10" s="94">
        <v>2000</v>
      </c>
      <c r="BF10" s="94">
        <v>2000</v>
      </c>
      <c r="BG10" s="94">
        <v>2000</v>
      </c>
      <c r="BH10" s="94">
        <v>2000</v>
      </c>
      <c r="BI10" s="94">
        <v>0</v>
      </c>
      <c r="BJ10" s="94">
        <f t="shared" si="1"/>
        <v>2000</v>
      </c>
      <c r="BK10" s="105"/>
      <c r="BL10" s="111"/>
      <c r="BM10" s="97"/>
    </row>
    <row r="11" spans="1:77" ht="15.75" customHeight="1" thickBot="1">
      <c r="A11" s="112" t="s">
        <v>88</v>
      </c>
      <c r="B11" s="113"/>
      <c r="C11" s="113"/>
      <c r="D11" s="114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>
        <f>AD4+AD7</f>
        <v>26308.71</v>
      </c>
      <c r="AE11" s="115">
        <f>AC11+AD11</f>
        <v>26308.71</v>
      </c>
      <c r="AF11" s="115"/>
      <c r="AG11" s="115">
        <f>AE11+AF11</f>
        <v>26308.71</v>
      </c>
      <c r="AH11" s="115"/>
      <c r="AI11" s="116">
        <f>AG11+AH11</f>
        <v>26308.71</v>
      </c>
      <c r="AJ11" s="116"/>
      <c r="AK11" s="116">
        <f>AI11+AJ11</f>
        <v>26308.71</v>
      </c>
      <c r="AL11" s="116"/>
      <c r="AM11" s="116">
        <f>AK11+AL11</f>
        <v>26308.71</v>
      </c>
      <c r="AN11" s="116"/>
      <c r="AO11" s="116">
        <f>AM11+AN11</f>
        <v>26308.71</v>
      </c>
      <c r="AP11" s="116"/>
      <c r="AQ11" s="116">
        <f>AO11+AP11</f>
        <v>26308.71</v>
      </c>
      <c r="AR11" s="116"/>
      <c r="AS11" s="116">
        <f>AQ11+AR11</f>
        <v>26308.71</v>
      </c>
      <c r="AT11" s="116"/>
      <c r="AU11" s="116">
        <f>AS11+AT11</f>
        <v>26308.71</v>
      </c>
      <c r="AV11" s="116"/>
      <c r="AW11" s="116">
        <f>AU11+AV11</f>
        <v>26308.71</v>
      </c>
      <c r="AX11" s="116"/>
      <c r="AY11" s="116">
        <f>AW11+AX11</f>
        <v>26308.71</v>
      </c>
      <c r="AZ11" s="116"/>
      <c r="BA11" s="117"/>
      <c r="BB11" s="116">
        <f>BB4+BB7</f>
        <v>77475.05</v>
      </c>
      <c r="BC11" s="116"/>
      <c r="BD11" s="116">
        <f>BD4+BD7+BD10</f>
        <v>655087.28</v>
      </c>
      <c r="BE11" s="116">
        <f t="shared" ref="BE11:BI11" si="3">BE4+BE7+BE10</f>
        <v>2000</v>
      </c>
      <c r="BF11" s="116">
        <f t="shared" si="3"/>
        <v>2000</v>
      </c>
      <c r="BG11" s="116">
        <f t="shared" si="3"/>
        <v>2000</v>
      </c>
      <c r="BH11" s="116">
        <f t="shared" si="3"/>
        <v>2000</v>
      </c>
      <c r="BI11" s="116">
        <f t="shared" si="3"/>
        <v>0</v>
      </c>
      <c r="BJ11" s="116">
        <f>BD11+BI11</f>
        <v>655087.28</v>
      </c>
      <c r="BK11" s="118">
        <f>BK4+BK7</f>
        <v>359910.55</v>
      </c>
      <c r="BL11" s="119">
        <f>BL4+BL7</f>
        <v>359910.55</v>
      </c>
      <c r="BM11" s="97"/>
    </row>
    <row r="12" spans="1:77" ht="15.75" customHeight="1">
      <c r="A12" s="69" t="s">
        <v>89</v>
      </c>
      <c r="B12" s="69" t="s">
        <v>79</v>
      </c>
      <c r="C12" s="72">
        <v>211</v>
      </c>
      <c r="D12" s="77" t="s">
        <v>80</v>
      </c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>
        <v>20206.39</v>
      </c>
      <c r="AE12" s="93">
        <f>AC12+AD12</f>
        <v>20206.39</v>
      </c>
      <c r="AF12" s="93"/>
      <c r="AG12" s="93">
        <f>AE12+AF12</f>
        <v>20206.39</v>
      </c>
      <c r="AH12" s="93"/>
      <c r="AI12" s="94">
        <f>AG12+AH12</f>
        <v>20206.39</v>
      </c>
      <c r="AJ12" s="94"/>
      <c r="AK12" s="94">
        <f>AI12+AJ12</f>
        <v>20206.39</v>
      </c>
      <c r="AL12" s="94"/>
      <c r="AM12" s="94">
        <f>AK12+AL12</f>
        <v>20206.39</v>
      </c>
      <c r="AN12" s="94"/>
      <c r="AO12" s="94">
        <f>AM12+AN12</f>
        <v>20206.39</v>
      </c>
      <c r="AP12" s="94"/>
      <c r="AQ12" s="94">
        <f>AO12+AP12</f>
        <v>20206.39</v>
      </c>
      <c r="AR12" s="94"/>
      <c r="AS12" s="94">
        <f>AQ12+AR12</f>
        <v>20206.39</v>
      </c>
      <c r="AT12" s="94"/>
      <c r="AU12" s="94">
        <f>AS12+AT12</f>
        <v>20206.39</v>
      </c>
      <c r="AV12" s="94"/>
      <c r="AW12" s="94">
        <f>AU12+AV12</f>
        <v>20206.39</v>
      </c>
      <c r="AX12" s="94"/>
      <c r="AY12" s="94">
        <f>AW12+AX12</f>
        <v>20206.39</v>
      </c>
      <c r="AZ12" s="94"/>
      <c r="BA12" s="95">
        <v>111</v>
      </c>
      <c r="BB12" s="94">
        <v>59504.639999999999</v>
      </c>
      <c r="BC12" s="94"/>
      <c r="BD12" s="94">
        <f>BD13+BD14</f>
        <v>45923.199999999997</v>
      </c>
      <c r="BE12" s="94">
        <f t="shared" ref="BE12:BI12" si="4">BE13+BE14</f>
        <v>0</v>
      </c>
      <c r="BF12" s="94">
        <f t="shared" si="4"/>
        <v>0</v>
      </c>
      <c r="BG12" s="94">
        <f t="shared" si="4"/>
        <v>0</v>
      </c>
      <c r="BH12" s="94">
        <f t="shared" si="4"/>
        <v>0</v>
      </c>
      <c r="BI12" s="94">
        <f t="shared" si="4"/>
        <v>0</v>
      </c>
      <c r="BJ12" s="94">
        <f>BD12+BI12</f>
        <v>45923.199999999997</v>
      </c>
      <c r="BK12" s="120"/>
      <c r="BL12" s="121"/>
      <c r="BM12" s="97"/>
    </row>
    <row r="13" spans="1:77" ht="15.75" customHeight="1">
      <c r="A13" s="122"/>
      <c r="B13" s="69"/>
      <c r="C13" s="100"/>
      <c r="D13" s="101" t="s">
        <v>81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4"/>
      <c r="BB13" s="103"/>
      <c r="BC13" s="103"/>
      <c r="BD13" s="103">
        <v>30119.200000000001</v>
      </c>
      <c r="BE13" s="103"/>
      <c r="BF13" s="103"/>
      <c r="BG13" s="103"/>
      <c r="BH13" s="103"/>
      <c r="BI13" s="103">
        <v>0</v>
      </c>
      <c r="BJ13" s="103">
        <f t="shared" ref="BJ13:BJ17" si="5">BD13+BI13</f>
        <v>30119.200000000001</v>
      </c>
      <c r="BK13" s="120"/>
      <c r="BL13" s="121"/>
      <c r="BM13" s="97"/>
    </row>
    <row r="14" spans="1:77" ht="31.5" customHeight="1">
      <c r="A14" s="122"/>
      <c r="B14" s="69"/>
      <c r="C14" s="100"/>
      <c r="D14" s="101" t="s">
        <v>82</v>
      </c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4"/>
      <c r="BB14" s="103"/>
      <c r="BC14" s="103"/>
      <c r="BD14" s="103">
        <v>15804</v>
      </c>
      <c r="BE14" s="103"/>
      <c r="BF14" s="103"/>
      <c r="BG14" s="103"/>
      <c r="BH14" s="103"/>
      <c r="BI14" s="103">
        <v>0</v>
      </c>
      <c r="BJ14" s="103">
        <f t="shared" si="5"/>
        <v>15804</v>
      </c>
      <c r="BK14" s="120"/>
      <c r="BL14" s="121"/>
      <c r="BM14" s="97"/>
    </row>
    <row r="15" spans="1:77" ht="15.75" customHeight="1">
      <c r="A15" s="122"/>
      <c r="B15" s="69"/>
      <c r="C15" s="100">
        <v>213</v>
      </c>
      <c r="D15" s="107" t="s">
        <v>84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>
        <v>6102.32</v>
      </c>
      <c r="AE15" s="108">
        <f>AC15+AD15</f>
        <v>6102.32</v>
      </c>
      <c r="AF15" s="108"/>
      <c r="AG15" s="108">
        <f>AE15+AF15</f>
        <v>6102.32</v>
      </c>
      <c r="AH15" s="108"/>
      <c r="AI15" s="109">
        <f>AG15+AH15</f>
        <v>6102.32</v>
      </c>
      <c r="AJ15" s="109"/>
      <c r="AK15" s="109">
        <f>AI15+AJ15</f>
        <v>6102.32</v>
      </c>
      <c r="AL15" s="109"/>
      <c r="AM15" s="109">
        <f>AK15+AL15</f>
        <v>6102.32</v>
      </c>
      <c r="AN15" s="109"/>
      <c r="AO15" s="109">
        <f>AM15+AN15</f>
        <v>6102.32</v>
      </c>
      <c r="AP15" s="109"/>
      <c r="AQ15" s="109">
        <f>AO15+AP15</f>
        <v>6102.32</v>
      </c>
      <c r="AR15" s="109"/>
      <c r="AS15" s="109">
        <f>AQ15+AR15</f>
        <v>6102.32</v>
      </c>
      <c r="AT15" s="109"/>
      <c r="AU15" s="109">
        <f>AS15+AT15</f>
        <v>6102.32</v>
      </c>
      <c r="AV15" s="109"/>
      <c r="AW15" s="109">
        <f>AU15+AV15</f>
        <v>6102.32</v>
      </c>
      <c r="AX15" s="109"/>
      <c r="AY15" s="109">
        <f>AW15+AX15</f>
        <v>6102.32</v>
      </c>
      <c r="AZ15" s="109"/>
      <c r="BA15" s="110">
        <v>119</v>
      </c>
      <c r="BB15" s="109">
        <v>17970.41</v>
      </c>
      <c r="BC15" s="109"/>
      <c r="BD15" s="109">
        <f>BD16+BD17</f>
        <v>13868.8</v>
      </c>
      <c r="BE15" s="109">
        <f t="shared" ref="BE15:BH15" si="6">BE16+BE17</f>
        <v>0</v>
      </c>
      <c r="BF15" s="109">
        <f t="shared" si="6"/>
        <v>0</v>
      </c>
      <c r="BG15" s="109">
        <f t="shared" si="6"/>
        <v>0</v>
      </c>
      <c r="BH15" s="109">
        <f t="shared" si="6"/>
        <v>0</v>
      </c>
      <c r="BI15" s="109">
        <f>BI16+BI17</f>
        <v>0</v>
      </c>
      <c r="BJ15" s="94">
        <f t="shared" si="5"/>
        <v>13868.8</v>
      </c>
      <c r="BK15" s="120"/>
      <c r="BL15" s="121"/>
      <c r="BM15" s="97"/>
    </row>
    <row r="16" spans="1:77" ht="15.75" customHeight="1">
      <c r="A16" s="122"/>
      <c r="B16" s="69"/>
      <c r="C16" s="100"/>
      <c r="D16" s="101" t="s">
        <v>85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4"/>
      <c r="BB16" s="103"/>
      <c r="BC16" s="103"/>
      <c r="BD16" s="103">
        <v>9095.99</v>
      </c>
      <c r="BE16" s="103"/>
      <c r="BF16" s="103"/>
      <c r="BG16" s="103"/>
      <c r="BH16" s="103"/>
      <c r="BI16" s="103">
        <v>0</v>
      </c>
      <c r="BJ16" s="103">
        <f t="shared" si="5"/>
        <v>9095.99</v>
      </c>
      <c r="BK16" s="120"/>
      <c r="BL16" s="121"/>
      <c r="BM16" s="97"/>
    </row>
    <row r="17" spans="1:65" ht="33.75">
      <c r="A17" s="122"/>
      <c r="B17" s="122"/>
      <c r="C17" s="100"/>
      <c r="D17" s="101" t="s">
        <v>86</v>
      </c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4"/>
      <c r="BB17" s="103"/>
      <c r="BC17" s="103"/>
      <c r="BD17" s="103">
        <v>4772.8100000000004</v>
      </c>
      <c r="BE17" s="103"/>
      <c r="BF17" s="103"/>
      <c r="BG17" s="103"/>
      <c r="BH17" s="103"/>
      <c r="BI17" s="103">
        <v>0</v>
      </c>
      <c r="BJ17" s="103">
        <f t="shared" si="5"/>
        <v>4772.8100000000004</v>
      </c>
      <c r="BK17" s="120"/>
      <c r="BL17" s="121"/>
      <c r="BM17" s="97"/>
    </row>
    <row r="18" spans="1:65">
      <c r="A18" s="123" t="s">
        <v>88</v>
      </c>
      <c r="B18" s="123"/>
      <c r="C18" s="123"/>
      <c r="D18" s="12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6"/>
      <c r="BB18" s="125"/>
      <c r="BC18" s="125"/>
      <c r="BD18" s="125">
        <f>BD12+BD15</f>
        <v>59792</v>
      </c>
      <c r="BE18" s="125">
        <f t="shared" ref="BE18:BI18" si="7">BE12+BE15</f>
        <v>0</v>
      </c>
      <c r="BF18" s="125">
        <f t="shared" si="7"/>
        <v>0</v>
      </c>
      <c r="BG18" s="125">
        <f t="shared" si="7"/>
        <v>0</v>
      </c>
      <c r="BH18" s="125">
        <f t="shared" si="7"/>
        <v>0</v>
      </c>
      <c r="BI18" s="125">
        <f t="shared" si="7"/>
        <v>0</v>
      </c>
      <c r="BJ18" s="125">
        <f>BD18+BI18</f>
        <v>59792</v>
      </c>
      <c r="BK18" s="120"/>
      <c r="BL18" s="121"/>
      <c r="BM18" s="97"/>
    </row>
    <row r="19" spans="1:65">
      <c r="A19" s="127" t="s">
        <v>236</v>
      </c>
      <c r="B19" s="69" t="s">
        <v>79</v>
      </c>
      <c r="C19" s="69" t="s">
        <v>59</v>
      </c>
      <c r="D19" s="77" t="s">
        <v>80</v>
      </c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5"/>
      <c r="BB19" s="94"/>
      <c r="BC19" s="94"/>
      <c r="BD19" s="94">
        <f>BD20+BD21</f>
        <v>0</v>
      </c>
      <c r="BE19" s="94">
        <f t="shared" ref="BE19:BI19" si="8">BE20+BE21</f>
        <v>0</v>
      </c>
      <c r="BF19" s="94">
        <f t="shared" si="8"/>
        <v>0</v>
      </c>
      <c r="BG19" s="94">
        <f t="shared" si="8"/>
        <v>0</v>
      </c>
      <c r="BH19" s="94">
        <f t="shared" si="8"/>
        <v>0</v>
      </c>
      <c r="BI19" s="94">
        <f t="shared" si="8"/>
        <v>110469.79</v>
      </c>
      <c r="BJ19" s="94">
        <f t="shared" ref="BJ19:BJ25" si="9">BD19+BI19</f>
        <v>110469.79</v>
      </c>
      <c r="BK19" s="120"/>
      <c r="BL19" s="121"/>
      <c r="BM19" s="97"/>
    </row>
    <row r="20" spans="1:65">
      <c r="A20" s="127"/>
      <c r="B20" s="69"/>
      <c r="C20" s="69"/>
      <c r="D20" s="101" t="s">
        <v>81</v>
      </c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5"/>
      <c r="BB20" s="94"/>
      <c r="BC20" s="94"/>
      <c r="BD20" s="103">
        <v>0</v>
      </c>
      <c r="BE20" s="103"/>
      <c r="BF20" s="103"/>
      <c r="BG20" s="103"/>
      <c r="BH20" s="103"/>
      <c r="BI20" s="103">
        <v>106053.79</v>
      </c>
      <c r="BJ20" s="103">
        <f t="shared" si="9"/>
        <v>106053.79</v>
      </c>
      <c r="BK20" s="120"/>
      <c r="BL20" s="121"/>
      <c r="BM20" s="97"/>
    </row>
    <row r="21" spans="1:65" ht="22.5">
      <c r="A21" s="127"/>
      <c r="B21" s="69"/>
      <c r="C21" s="69"/>
      <c r="D21" s="101" t="s">
        <v>82</v>
      </c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5"/>
      <c r="BB21" s="94"/>
      <c r="BC21" s="94"/>
      <c r="BD21" s="103">
        <v>0</v>
      </c>
      <c r="BE21" s="103"/>
      <c r="BF21" s="103"/>
      <c r="BG21" s="103"/>
      <c r="BH21" s="103"/>
      <c r="BI21" s="103">
        <v>4416</v>
      </c>
      <c r="BJ21" s="103">
        <f t="shared" si="9"/>
        <v>4416</v>
      </c>
      <c r="BK21" s="120"/>
      <c r="BL21" s="121"/>
      <c r="BM21" s="97"/>
    </row>
    <row r="22" spans="1:65">
      <c r="A22" s="127"/>
      <c r="B22" s="69"/>
      <c r="C22" s="69" t="s">
        <v>60</v>
      </c>
      <c r="D22" s="107" t="s">
        <v>84</v>
      </c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5"/>
      <c r="BB22" s="94"/>
      <c r="BC22" s="94"/>
      <c r="BD22" s="94">
        <f>BD23+BD24</f>
        <v>0</v>
      </c>
      <c r="BE22" s="94">
        <f t="shared" ref="BE22:BI22" si="10">BE23+BE24</f>
        <v>0</v>
      </c>
      <c r="BF22" s="94">
        <f t="shared" si="10"/>
        <v>0</v>
      </c>
      <c r="BG22" s="94">
        <f t="shared" si="10"/>
        <v>0</v>
      </c>
      <c r="BH22" s="94">
        <f t="shared" si="10"/>
        <v>0</v>
      </c>
      <c r="BI22" s="94">
        <f t="shared" si="10"/>
        <v>33361.879999999997</v>
      </c>
      <c r="BJ22" s="94">
        <f t="shared" si="9"/>
        <v>33361.879999999997</v>
      </c>
      <c r="BK22" s="120"/>
      <c r="BL22" s="121"/>
      <c r="BM22" s="97"/>
    </row>
    <row r="23" spans="1:65" ht="22.5">
      <c r="A23" s="128"/>
      <c r="B23" s="122"/>
      <c r="C23" s="122"/>
      <c r="D23" s="101" t="s">
        <v>85</v>
      </c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5"/>
      <c r="BB23" s="94"/>
      <c r="BC23" s="94"/>
      <c r="BD23" s="103">
        <v>0</v>
      </c>
      <c r="BE23" s="103"/>
      <c r="BF23" s="103"/>
      <c r="BG23" s="103"/>
      <c r="BH23" s="103"/>
      <c r="BI23" s="103">
        <v>32028.28</v>
      </c>
      <c r="BJ23" s="103">
        <f t="shared" si="9"/>
        <v>32028.28</v>
      </c>
      <c r="BK23" s="120"/>
      <c r="BL23" s="121"/>
      <c r="BM23" s="97"/>
    </row>
    <row r="24" spans="1:65" ht="33.75">
      <c r="A24" s="128"/>
      <c r="B24" s="122"/>
      <c r="C24" s="122"/>
      <c r="D24" s="101" t="s">
        <v>86</v>
      </c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4"/>
      <c r="BA24" s="95"/>
      <c r="BB24" s="94"/>
      <c r="BC24" s="94"/>
      <c r="BD24" s="103">
        <v>0</v>
      </c>
      <c r="BE24" s="103"/>
      <c r="BF24" s="103"/>
      <c r="BG24" s="103"/>
      <c r="BH24" s="103"/>
      <c r="BI24" s="103">
        <v>1333.6</v>
      </c>
      <c r="BJ24" s="103">
        <f t="shared" si="9"/>
        <v>1333.6</v>
      </c>
      <c r="BK24" s="120"/>
      <c r="BL24" s="121"/>
      <c r="BM24" s="97"/>
    </row>
    <row r="25" spans="1:65">
      <c r="A25" s="129"/>
      <c r="B25" s="123"/>
      <c r="C25" s="123"/>
      <c r="D25" s="123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6"/>
      <c r="BB25" s="125"/>
      <c r="BC25" s="125"/>
      <c r="BD25" s="125">
        <f>BD19+BD22</f>
        <v>0</v>
      </c>
      <c r="BE25" s="125">
        <f t="shared" ref="BE25:BI25" si="11">BE19+BE22</f>
        <v>0</v>
      </c>
      <c r="BF25" s="125">
        <f t="shared" si="11"/>
        <v>0</v>
      </c>
      <c r="BG25" s="125">
        <f t="shared" si="11"/>
        <v>0</v>
      </c>
      <c r="BH25" s="125">
        <f t="shared" si="11"/>
        <v>0</v>
      </c>
      <c r="BI25" s="125">
        <f t="shared" si="11"/>
        <v>143831.66999999998</v>
      </c>
      <c r="BJ25" s="125">
        <f t="shared" si="9"/>
        <v>143831.66999999998</v>
      </c>
      <c r="BK25" s="120"/>
      <c r="BL25" s="121"/>
      <c r="BM25" s="97"/>
    </row>
    <row r="26" spans="1:65">
      <c r="A26" s="127" t="s">
        <v>90</v>
      </c>
      <c r="B26" s="69" t="s">
        <v>79</v>
      </c>
      <c r="C26" s="69" t="s">
        <v>59</v>
      </c>
      <c r="D26" s="77" t="s">
        <v>80</v>
      </c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>
        <v>20206.39</v>
      </c>
      <c r="AE26" s="93">
        <f>AC26+AD26</f>
        <v>20206.39</v>
      </c>
      <c r="AF26" s="93"/>
      <c r="AG26" s="93">
        <f>AE26+AF26</f>
        <v>20206.39</v>
      </c>
      <c r="AH26" s="93"/>
      <c r="AI26" s="94">
        <f>AG26+AH26</f>
        <v>20206.39</v>
      </c>
      <c r="AJ26" s="94"/>
      <c r="AK26" s="94">
        <f>AI26+AJ26</f>
        <v>20206.39</v>
      </c>
      <c r="AL26" s="94"/>
      <c r="AM26" s="94">
        <f>AK26+AL26</f>
        <v>20206.39</v>
      </c>
      <c r="AN26" s="94"/>
      <c r="AO26" s="94">
        <f>AM26+AN26</f>
        <v>20206.39</v>
      </c>
      <c r="AP26" s="94"/>
      <c r="AQ26" s="94">
        <f>AO26+AP26</f>
        <v>20206.39</v>
      </c>
      <c r="AR26" s="94"/>
      <c r="AS26" s="94">
        <f>AQ26+AR26</f>
        <v>20206.39</v>
      </c>
      <c r="AT26" s="94"/>
      <c r="AU26" s="94">
        <f>AS26+AT26</f>
        <v>20206.39</v>
      </c>
      <c r="AV26" s="94"/>
      <c r="AW26" s="94">
        <f>AU26+AV26</f>
        <v>20206.39</v>
      </c>
      <c r="AX26" s="94"/>
      <c r="AY26" s="94">
        <f>AW26+AX26</f>
        <v>20206.39</v>
      </c>
      <c r="AZ26" s="94"/>
      <c r="BA26" s="95">
        <v>111</v>
      </c>
      <c r="BB26" s="94">
        <v>59504.639999999999</v>
      </c>
      <c r="BC26" s="94"/>
      <c r="BD26" s="94">
        <v>155066.04999999999</v>
      </c>
      <c r="BE26" s="94">
        <f t="shared" ref="BE26:BH26" ca="1" si="12">BE27+BE28</f>
        <v>0</v>
      </c>
      <c r="BF26" s="94">
        <f t="shared" ca="1" si="12"/>
        <v>0</v>
      </c>
      <c r="BG26" s="94">
        <f t="shared" ca="1" si="12"/>
        <v>0</v>
      </c>
      <c r="BH26" s="94">
        <f t="shared" ca="1" si="12"/>
        <v>0</v>
      </c>
      <c r="BI26" s="94">
        <v>0</v>
      </c>
      <c r="BJ26" s="94">
        <f>BD26+BI26</f>
        <v>155066.04999999999</v>
      </c>
      <c r="BK26" s="120"/>
      <c r="BL26" s="121"/>
      <c r="BM26" s="97"/>
    </row>
    <row r="27" spans="1:65">
      <c r="A27" s="128"/>
      <c r="B27" s="122"/>
      <c r="C27" s="69" t="s">
        <v>60</v>
      </c>
      <c r="D27" s="107" t="s">
        <v>84</v>
      </c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>
        <v>6102.32</v>
      </c>
      <c r="AE27" s="108">
        <f>AC27+AD27</f>
        <v>6102.32</v>
      </c>
      <c r="AF27" s="108"/>
      <c r="AG27" s="108">
        <f>AE27+AF27</f>
        <v>6102.32</v>
      </c>
      <c r="AH27" s="108"/>
      <c r="AI27" s="109">
        <f>AG27+AH27</f>
        <v>6102.32</v>
      </c>
      <c r="AJ27" s="109"/>
      <c r="AK27" s="109">
        <f>AI27+AJ27</f>
        <v>6102.32</v>
      </c>
      <c r="AL27" s="109"/>
      <c r="AM27" s="109">
        <f>AK27+AL27</f>
        <v>6102.32</v>
      </c>
      <c r="AN27" s="109"/>
      <c r="AO27" s="109">
        <f>AM27+AN27</f>
        <v>6102.32</v>
      </c>
      <c r="AP27" s="109"/>
      <c r="AQ27" s="109">
        <f>AO27+AP27</f>
        <v>6102.32</v>
      </c>
      <c r="AR27" s="109"/>
      <c r="AS27" s="109">
        <f>AQ27+AR27</f>
        <v>6102.32</v>
      </c>
      <c r="AT27" s="109"/>
      <c r="AU27" s="109">
        <f>AS27+AT27</f>
        <v>6102.32</v>
      </c>
      <c r="AV27" s="109"/>
      <c r="AW27" s="109">
        <f>AU27+AV27</f>
        <v>6102.32</v>
      </c>
      <c r="AX27" s="109"/>
      <c r="AY27" s="109">
        <f>AW27+AX27</f>
        <v>6102.32</v>
      </c>
      <c r="AZ27" s="109"/>
      <c r="BA27" s="110">
        <v>119</v>
      </c>
      <c r="BB27" s="109">
        <v>17970.41</v>
      </c>
      <c r="BC27" s="109"/>
      <c r="BD27" s="109">
        <v>46829.95</v>
      </c>
      <c r="BE27" s="109">
        <f ca="1">BE28+BE32</f>
        <v>0</v>
      </c>
      <c r="BF27" s="109">
        <f ca="1">BF28+BF32</f>
        <v>0</v>
      </c>
      <c r="BG27" s="109">
        <f ca="1">BG28+BG32</f>
        <v>0</v>
      </c>
      <c r="BH27" s="109">
        <f ca="1">BH28+BH32</f>
        <v>0</v>
      </c>
      <c r="BI27" s="109">
        <v>0</v>
      </c>
      <c r="BJ27" s="94">
        <f t="shared" ref="BJ27" si="13">BD27+BI27</f>
        <v>46829.95</v>
      </c>
      <c r="BK27" s="120"/>
      <c r="BL27" s="121"/>
      <c r="BM27" s="97"/>
    </row>
    <row r="28" spans="1:65">
      <c r="A28" s="129"/>
      <c r="B28" s="123"/>
      <c r="C28" s="123"/>
      <c r="D28" s="123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6"/>
      <c r="BB28" s="125"/>
      <c r="BC28" s="125"/>
      <c r="BD28" s="125">
        <f>BD26+BD27</f>
        <v>201896</v>
      </c>
      <c r="BE28" s="125">
        <f t="shared" ref="BE28:BI28" ca="1" si="14">BE26+BE27</f>
        <v>0</v>
      </c>
      <c r="BF28" s="125">
        <f t="shared" ca="1" si="14"/>
        <v>0</v>
      </c>
      <c r="BG28" s="125">
        <f t="shared" ca="1" si="14"/>
        <v>0</v>
      </c>
      <c r="BH28" s="125">
        <f t="shared" ca="1" si="14"/>
        <v>0</v>
      </c>
      <c r="BI28" s="125">
        <f t="shared" si="14"/>
        <v>0</v>
      </c>
      <c r="BJ28" s="125">
        <f>BD28+BI28</f>
        <v>201896</v>
      </c>
      <c r="BK28" s="120"/>
      <c r="BL28" s="121"/>
      <c r="BM28" s="97"/>
    </row>
    <row r="29" spans="1:65">
      <c r="A29" s="127" t="s">
        <v>91</v>
      </c>
      <c r="B29" s="69" t="s">
        <v>79</v>
      </c>
      <c r="C29" s="69" t="s">
        <v>59</v>
      </c>
      <c r="D29" s="77" t="s">
        <v>80</v>
      </c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5">
        <v>111</v>
      </c>
      <c r="BB29" s="94"/>
      <c r="BC29" s="94"/>
      <c r="BD29" s="94">
        <v>120617.51</v>
      </c>
      <c r="BE29" s="94"/>
      <c r="BF29" s="94"/>
      <c r="BG29" s="94"/>
      <c r="BH29" s="94"/>
      <c r="BI29" s="94">
        <v>0</v>
      </c>
      <c r="BJ29" s="94">
        <f>BD29+BI29</f>
        <v>120617.51</v>
      </c>
      <c r="BK29" s="120"/>
      <c r="BL29" s="121"/>
      <c r="BM29" s="97"/>
    </row>
    <row r="30" spans="1:65">
      <c r="A30" s="127"/>
      <c r="B30" s="69"/>
      <c r="C30" s="69" t="s">
        <v>60</v>
      </c>
      <c r="D30" s="107" t="s">
        <v>84</v>
      </c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110">
        <v>119</v>
      </c>
      <c r="BB30" s="94"/>
      <c r="BC30" s="94"/>
      <c r="BD30" s="94">
        <v>36426.49</v>
      </c>
      <c r="BE30" s="94"/>
      <c r="BF30" s="94"/>
      <c r="BG30" s="94"/>
      <c r="BH30" s="94"/>
      <c r="BI30" s="94">
        <v>0</v>
      </c>
      <c r="BJ30" s="94">
        <f>BD30+BI30</f>
        <v>36426.49</v>
      </c>
      <c r="BK30" s="120"/>
      <c r="BL30" s="121"/>
      <c r="BM30" s="97"/>
    </row>
    <row r="31" spans="1:65">
      <c r="A31" s="129"/>
      <c r="B31" s="123"/>
      <c r="C31" s="123"/>
      <c r="D31" s="123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6"/>
      <c r="BB31" s="125"/>
      <c r="BC31" s="125"/>
      <c r="BD31" s="125">
        <f>BD29+BD30</f>
        <v>157044</v>
      </c>
      <c r="BE31" s="125">
        <f t="shared" ref="BE31:BI31" si="15">BE29+BE30</f>
        <v>0</v>
      </c>
      <c r="BF31" s="125">
        <f t="shared" si="15"/>
        <v>0</v>
      </c>
      <c r="BG31" s="125">
        <f t="shared" si="15"/>
        <v>0</v>
      </c>
      <c r="BH31" s="125">
        <f t="shared" si="15"/>
        <v>0</v>
      </c>
      <c r="BI31" s="125">
        <f t="shared" si="15"/>
        <v>0</v>
      </c>
      <c r="BJ31" s="125">
        <f>BD31+BI31</f>
        <v>157044</v>
      </c>
      <c r="BK31" s="120"/>
      <c r="BL31" s="121"/>
      <c r="BM31" s="97"/>
    </row>
    <row r="32" spans="1:65">
      <c r="A32" s="130" t="s">
        <v>92</v>
      </c>
      <c r="B32" s="69" t="s">
        <v>79</v>
      </c>
      <c r="C32" s="72">
        <v>211</v>
      </c>
      <c r="D32" s="77" t="s">
        <v>80</v>
      </c>
      <c r="E32" s="93">
        <v>5179867.3600000003</v>
      </c>
      <c r="F32" s="93">
        <v>-455145.93</v>
      </c>
      <c r="G32" s="93">
        <f t="shared" ref="G32" si="16">E32+F32</f>
        <v>4724721.4300000006</v>
      </c>
      <c r="H32" s="93">
        <v>797356.45</v>
      </c>
      <c r="I32" s="93">
        <f t="shared" ref="I32" si="17">G32+H32</f>
        <v>5522077.8800000008</v>
      </c>
      <c r="J32" s="93">
        <f>E32*1.037</f>
        <v>5371522.4523200002</v>
      </c>
      <c r="K32" s="93">
        <v>-472004.61</v>
      </c>
      <c r="L32" s="93"/>
      <c r="M32" s="93">
        <f t="shared" ref="M32" si="18">I32+L32</f>
        <v>5522077.8800000008</v>
      </c>
      <c r="N32" s="93"/>
      <c r="O32" s="93">
        <f t="shared" ref="O32" si="19">M32+N32</f>
        <v>5522077.8800000008</v>
      </c>
      <c r="P32" s="93"/>
      <c r="Q32" s="93">
        <f t="shared" ref="Q32" si="20">O32+P32</f>
        <v>5522077.8800000008</v>
      </c>
      <c r="R32" s="93"/>
      <c r="S32" s="93">
        <f t="shared" ref="S32" si="21">Q32+R32</f>
        <v>5522077.8800000008</v>
      </c>
      <c r="T32" s="93">
        <v>71352</v>
      </c>
      <c r="U32" s="93">
        <f t="shared" ref="U32" si="22">S32+T32</f>
        <v>5593429.8800000008</v>
      </c>
      <c r="V32" s="93"/>
      <c r="W32" s="93">
        <f t="shared" ref="W32" si="23">U32+V32</f>
        <v>5593429.8800000008</v>
      </c>
      <c r="X32" s="93"/>
      <c r="Y32" s="93">
        <v>6357591.4199999999</v>
      </c>
      <c r="Z32" s="93"/>
      <c r="AA32" s="93">
        <f t="shared" ref="AA32" si="24">Y32+Z32</f>
        <v>6357591.4199999999</v>
      </c>
      <c r="AB32" s="93"/>
      <c r="AC32" s="93">
        <f t="shared" ref="AC32" si="25">AA32+AB32</f>
        <v>6357591.4199999999</v>
      </c>
      <c r="AD32" s="93">
        <v>-699929.9</v>
      </c>
      <c r="AE32" s="93">
        <f t="shared" ref="AE32" si="26">AC32+AD32</f>
        <v>5657661.5199999996</v>
      </c>
      <c r="AF32" s="93"/>
      <c r="AG32" s="93">
        <f t="shared" ref="AG32" si="27">AE32+AF32</f>
        <v>5657661.5199999996</v>
      </c>
      <c r="AH32" s="93"/>
      <c r="AI32" s="94">
        <f t="shared" ref="AI32" si="28">AG32+AH32</f>
        <v>5657661.5199999996</v>
      </c>
      <c r="AJ32" s="94"/>
      <c r="AK32" s="94">
        <f t="shared" ref="AK32" si="29">AI32+AJ32</f>
        <v>5657661.5199999996</v>
      </c>
      <c r="AL32" s="94"/>
      <c r="AM32" s="94">
        <f t="shared" ref="AM32" si="30">AK32+AL32</f>
        <v>5657661.5199999996</v>
      </c>
      <c r="AN32" s="94">
        <v>20206.38</v>
      </c>
      <c r="AO32" s="94">
        <f t="shared" ref="AO32" si="31">AM32+AN32</f>
        <v>5677867.8999999994</v>
      </c>
      <c r="AP32" s="94"/>
      <c r="AQ32" s="94">
        <f t="shared" ref="AQ32" si="32">AO32+AP32</f>
        <v>5677867.8999999994</v>
      </c>
      <c r="AR32" s="94"/>
      <c r="AS32" s="94">
        <f t="shared" ref="AS32" si="33">AQ32+AR32</f>
        <v>5677867.8999999994</v>
      </c>
      <c r="AT32" s="94"/>
      <c r="AU32" s="94">
        <f t="shared" ref="AU32" si="34">AS32+AT32</f>
        <v>5677867.8999999994</v>
      </c>
      <c r="AV32" s="94"/>
      <c r="AW32" s="94">
        <f t="shared" ref="AW32" si="35">AU32+AV32</f>
        <v>5677867.8999999994</v>
      </c>
      <c r="AX32" s="94"/>
      <c r="AY32" s="94">
        <f t="shared" ref="AY32" si="36">AW32+AX32</f>
        <v>5677867.8999999994</v>
      </c>
      <c r="AZ32" s="94"/>
      <c r="BA32" s="95">
        <v>111</v>
      </c>
      <c r="BB32" s="94">
        <v>6357591.4199999999</v>
      </c>
      <c r="BC32" s="94">
        <v>-7640</v>
      </c>
      <c r="BD32" s="94">
        <f>BD33+BD34</f>
        <v>2393998.7200000002</v>
      </c>
      <c r="BE32" s="94">
        <f t="shared" ref="BE32:BI32" si="37">BE33+BE34</f>
        <v>0</v>
      </c>
      <c r="BF32" s="94">
        <f t="shared" si="37"/>
        <v>0</v>
      </c>
      <c r="BG32" s="94">
        <f t="shared" si="37"/>
        <v>0</v>
      </c>
      <c r="BH32" s="94">
        <f t="shared" si="37"/>
        <v>0</v>
      </c>
      <c r="BI32" s="94">
        <f t="shared" si="37"/>
        <v>0</v>
      </c>
      <c r="BJ32" s="94">
        <f>BD32+BI32</f>
        <v>2393998.7200000002</v>
      </c>
      <c r="BK32" s="94">
        <v>1981704.04</v>
      </c>
      <c r="BL32" s="131">
        <v>1981704.04</v>
      </c>
    </row>
    <row r="33" spans="1:64">
      <c r="A33" s="130"/>
      <c r="B33" s="69"/>
      <c r="C33" s="72"/>
      <c r="D33" s="101" t="s">
        <v>81</v>
      </c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3"/>
      <c r="AX33" s="103"/>
      <c r="AY33" s="103"/>
      <c r="AZ33" s="103"/>
      <c r="BA33" s="104"/>
      <c r="BB33" s="103"/>
      <c r="BC33" s="103"/>
      <c r="BD33" s="103">
        <v>2291230.7200000002</v>
      </c>
      <c r="BE33" s="103"/>
      <c r="BF33" s="103"/>
      <c r="BG33" s="103"/>
      <c r="BH33" s="103"/>
      <c r="BI33" s="103">
        <v>0</v>
      </c>
      <c r="BJ33" s="103">
        <f t="shared" ref="BJ33:BJ70" si="38">BD33+BI33</f>
        <v>2291230.7200000002</v>
      </c>
      <c r="BK33" s="94"/>
      <c r="BL33" s="131"/>
    </row>
    <row r="34" spans="1:64" ht="22.5">
      <c r="A34" s="130"/>
      <c r="B34" s="69"/>
      <c r="C34" s="72"/>
      <c r="D34" s="101" t="s">
        <v>82</v>
      </c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2"/>
      <c r="AH34" s="102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4"/>
      <c r="BB34" s="103"/>
      <c r="BC34" s="103"/>
      <c r="BD34" s="103">
        <v>102768</v>
      </c>
      <c r="BE34" s="103"/>
      <c r="BF34" s="103"/>
      <c r="BG34" s="103"/>
      <c r="BH34" s="103"/>
      <c r="BI34" s="103">
        <v>0</v>
      </c>
      <c r="BJ34" s="103">
        <f t="shared" si="38"/>
        <v>102768</v>
      </c>
      <c r="BK34" s="94"/>
      <c r="BL34" s="131"/>
    </row>
    <row r="35" spans="1:64">
      <c r="A35" s="132"/>
      <c r="B35" s="133"/>
      <c r="C35" s="72">
        <v>212</v>
      </c>
      <c r="D35" s="77" t="s">
        <v>2</v>
      </c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5">
        <v>112</v>
      </c>
      <c r="BB35" s="103"/>
      <c r="BC35" s="103"/>
      <c r="BD35" s="94">
        <f>BD36+BD37</f>
        <v>93420.05</v>
      </c>
      <c r="BE35" s="94">
        <f t="shared" ref="BE35:BI35" si="39">BE36+BE37</f>
        <v>0</v>
      </c>
      <c r="BF35" s="94">
        <f t="shared" si="39"/>
        <v>0</v>
      </c>
      <c r="BG35" s="94">
        <f t="shared" si="39"/>
        <v>0</v>
      </c>
      <c r="BH35" s="94">
        <f t="shared" si="39"/>
        <v>0</v>
      </c>
      <c r="BI35" s="94">
        <f t="shared" si="39"/>
        <v>-0.01</v>
      </c>
      <c r="BJ35" s="94">
        <f t="shared" si="38"/>
        <v>93420.040000000008</v>
      </c>
      <c r="BK35" s="94" t="e">
        <f>#REF!</f>
        <v>#REF!</v>
      </c>
      <c r="BL35" s="131" t="e">
        <f>#REF!</f>
        <v>#REF!</v>
      </c>
    </row>
    <row r="36" spans="1:64">
      <c r="A36" s="132"/>
      <c r="B36" s="133"/>
      <c r="C36" s="72"/>
      <c r="D36" s="101" t="s">
        <v>93</v>
      </c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4"/>
      <c r="BB36" s="103"/>
      <c r="BC36" s="103"/>
      <c r="BD36" s="103">
        <v>500</v>
      </c>
      <c r="BE36" s="103"/>
      <c r="BF36" s="103"/>
      <c r="BG36" s="103"/>
      <c r="BH36" s="103"/>
      <c r="BI36" s="103">
        <v>0</v>
      </c>
      <c r="BJ36" s="103">
        <f t="shared" si="38"/>
        <v>500</v>
      </c>
      <c r="BK36" s="94"/>
      <c r="BL36" s="131"/>
    </row>
    <row r="37" spans="1:64">
      <c r="A37" s="132"/>
      <c r="B37" s="133"/>
      <c r="C37" s="72"/>
      <c r="D37" s="101" t="s">
        <v>167</v>
      </c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  <c r="AE37" s="102"/>
      <c r="AF37" s="102"/>
      <c r="AG37" s="102"/>
      <c r="AH37" s="102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4"/>
      <c r="BB37" s="103"/>
      <c r="BC37" s="103"/>
      <c r="BD37" s="103">
        <v>92920.05</v>
      </c>
      <c r="BE37" s="103"/>
      <c r="BF37" s="103"/>
      <c r="BG37" s="103"/>
      <c r="BH37" s="103"/>
      <c r="BI37" s="103">
        <v>-0.01</v>
      </c>
      <c r="BJ37" s="103">
        <f t="shared" si="38"/>
        <v>92920.040000000008</v>
      </c>
      <c r="BK37" s="94"/>
      <c r="BL37" s="131"/>
    </row>
    <row r="38" spans="1:64">
      <c r="A38" s="130"/>
      <c r="B38" s="69"/>
      <c r="C38" s="72">
        <v>213</v>
      </c>
      <c r="D38" s="77" t="s">
        <v>84</v>
      </c>
      <c r="E38" s="93">
        <v>1564319.94</v>
      </c>
      <c r="F38" s="93">
        <v>-137454.07</v>
      </c>
      <c r="G38" s="93">
        <f t="shared" ref="G38:G57" si="40">E38+F38</f>
        <v>1426865.8699999999</v>
      </c>
      <c r="H38" s="93">
        <v>240786.55</v>
      </c>
      <c r="I38" s="93">
        <f t="shared" ref="I38:I57" si="41">G38+H38</f>
        <v>1667652.42</v>
      </c>
      <c r="J38" s="93">
        <f>E38*1.037</f>
        <v>1622199.7777799999</v>
      </c>
      <c r="K38" s="93">
        <v>-142545.39000000001</v>
      </c>
      <c r="L38" s="93"/>
      <c r="M38" s="93">
        <f t="shared" ref="M38:M57" si="42">I38+L38</f>
        <v>1667652.42</v>
      </c>
      <c r="N38" s="93"/>
      <c r="O38" s="93">
        <f t="shared" ref="O38:O57" si="43">M38+N38</f>
        <v>1667652.42</v>
      </c>
      <c r="P38" s="93"/>
      <c r="Q38" s="93">
        <f t="shared" ref="Q38:Q57" si="44">O38+P38</f>
        <v>1667652.42</v>
      </c>
      <c r="R38" s="93"/>
      <c r="S38" s="93">
        <f t="shared" ref="S38:S57" si="45">Q38+R38</f>
        <v>1667652.42</v>
      </c>
      <c r="T38" s="93">
        <v>21548</v>
      </c>
      <c r="U38" s="93">
        <f t="shared" ref="U38:U57" si="46">S38+T38</f>
        <v>1689200.42</v>
      </c>
      <c r="V38" s="93"/>
      <c r="W38" s="93">
        <f t="shared" ref="W38:W57" si="47">U38+V38</f>
        <v>1689200.42</v>
      </c>
      <c r="X38" s="93"/>
      <c r="Y38" s="93">
        <v>1919992.61</v>
      </c>
      <c r="Z38" s="93"/>
      <c r="AA38" s="93">
        <f t="shared" ref="AA38:AA57" si="48">Y38+Z38</f>
        <v>1919992.61</v>
      </c>
      <c r="AB38" s="93"/>
      <c r="AC38" s="93">
        <f t="shared" ref="AC38:AC57" si="49">AA38+AB38</f>
        <v>1919992.61</v>
      </c>
      <c r="AD38" s="93">
        <v>-211378.81</v>
      </c>
      <c r="AE38" s="93">
        <f t="shared" ref="AE38:AE57" si="50">AC38+AD38</f>
        <v>1708613.8</v>
      </c>
      <c r="AF38" s="93"/>
      <c r="AG38" s="93">
        <f t="shared" ref="AG38:AG57" si="51">AE38+AF38</f>
        <v>1708613.8</v>
      </c>
      <c r="AH38" s="93"/>
      <c r="AI38" s="94">
        <f t="shared" ref="AI38:AI57" si="52">AG38+AH38</f>
        <v>1708613.8</v>
      </c>
      <c r="AJ38" s="94"/>
      <c r="AK38" s="94">
        <f t="shared" ref="AK38:AK57" si="53">AI38+AJ38</f>
        <v>1708613.8</v>
      </c>
      <c r="AL38" s="94"/>
      <c r="AM38" s="94">
        <f t="shared" ref="AM38:AM57" si="54">AK38+AL38</f>
        <v>1708613.8</v>
      </c>
      <c r="AN38" s="94">
        <v>6102.33</v>
      </c>
      <c r="AO38" s="94">
        <f t="shared" ref="AO38:AO57" si="55">AM38+AN38</f>
        <v>1714716.1300000001</v>
      </c>
      <c r="AP38" s="94"/>
      <c r="AQ38" s="94">
        <f t="shared" ref="AQ38:AQ57" si="56">AO38+AP38</f>
        <v>1714716.1300000001</v>
      </c>
      <c r="AR38" s="94"/>
      <c r="AS38" s="94">
        <f t="shared" ref="AS38:AS57" si="57">AQ38+AR38</f>
        <v>1714716.1300000001</v>
      </c>
      <c r="AT38" s="94"/>
      <c r="AU38" s="94">
        <f t="shared" ref="AU38:AU57" si="58">AS38+AT38</f>
        <v>1714716.1300000001</v>
      </c>
      <c r="AV38" s="94"/>
      <c r="AW38" s="94">
        <f t="shared" ref="AW38:AW57" si="59">AU38+AV38</f>
        <v>1714716.1300000001</v>
      </c>
      <c r="AX38" s="94"/>
      <c r="AY38" s="94">
        <f t="shared" ref="AY38:AY57" si="60">AW38+AX38</f>
        <v>1714716.1300000001</v>
      </c>
      <c r="AZ38" s="94"/>
      <c r="BA38" s="95">
        <v>119</v>
      </c>
      <c r="BB38" s="94">
        <v>1919992.61</v>
      </c>
      <c r="BC38" s="94">
        <v>-2307.2800000000002</v>
      </c>
      <c r="BD38" s="94">
        <f>BD39+BD40</f>
        <v>729027.62</v>
      </c>
      <c r="BE38" s="94">
        <f t="shared" ref="BE38:BH38" si="61">BE39+BE40</f>
        <v>0</v>
      </c>
      <c r="BF38" s="94">
        <f t="shared" si="61"/>
        <v>0</v>
      </c>
      <c r="BG38" s="94">
        <f t="shared" si="61"/>
        <v>0</v>
      </c>
      <c r="BH38" s="94">
        <f t="shared" si="61"/>
        <v>0</v>
      </c>
      <c r="BI38" s="94">
        <f>BI39+BI40</f>
        <v>0</v>
      </c>
      <c r="BJ38" s="94">
        <f>BD38+BI38</f>
        <v>729027.62</v>
      </c>
      <c r="BK38" s="94">
        <v>604514.62</v>
      </c>
      <c r="BL38" s="131">
        <v>604514.62</v>
      </c>
    </row>
    <row r="39" spans="1:64" ht="22.5">
      <c r="A39" s="130"/>
      <c r="B39" s="69"/>
      <c r="C39" s="72"/>
      <c r="D39" s="134" t="s">
        <v>85</v>
      </c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7"/>
      <c r="BB39" s="136"/>
      <c r="BC39" s="136"/>
      <c r="BD39" s="136">
        <v>697991.68000000005</v>
      </c>
      <c r="BE39" s="136"/>
      <c r="BF39" s="136"/>
      <c r="BG39" s="136"/>
      <c r="BH39" s="136"/>
      <c r="BI39" s="136">
        <v>0</v>
      </c>
      <c r="BJ39" s="103">
        <f t="shared" si="38"/>
        <v>697991.68000000005</v>
      </c>
      <c r="BK39" s="94"/>
      <c r="BL39" s="131"/>
    </row>
    <row r="40" spans="1:64" ht="33.75">
      <c r="A40" s="130"/>
      <c r="B40" s="69"/>
      <c r="C40" s="72"/>
      <c r="D40" s="101" t="s">
        <v>86</v>
      </c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7"/>
      <c r="BB40" s="136"/>
      <c r="BC40" s="136"/>
      <c r="BD40" s="136">
        <v>31035.94</v>
      </c>
      <c r="BE40" s="136"/>
      <c r="BF40" s="136"/>
      <c r="BG40" s="136"/>
      <c r="BH40" s="136"/>
      <c r="BI40" s="136">
        <v>0</v>
      </c>
      <c r="BJ40" s="103">
        <f t="shared" si="38"/>
        <v>31035.94</v>
      </c>
      <c r="BK40" s="94"/>
      <c r="BL40" s="131"/>
    </row>
    <row r="41" spans="1:64" ht="21">
      <c r="A41" s="130"/>
      <c r="B41" s="69"/>
      <c r="C41" s="72">
        <v>266</v>
      </c>
      <c r="D41" s="77" t="s">
        <v>87</v>
      </c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5">
        <v>111</v>
      </c>
      <c r="BB41" s="94"/>
      <c r="BC41" s="94"/>
      <c r="BD41" s="94">
        <v>20000</v>
      </c>
      <c r="BE41" s="94"/>
      <c r="BF41" s="94"/>
      <c r="BG41" s="94"/>
      <c r="BH41" s="94"/>
      <c r="BI41" s="94">
        <v>0</v>
      </c>
      <c r="BJ41" s="94">
        <f>BD41+BI41</f>
        <v>20000</v>
      </c>
      <c r="BK41" s="94"/>
      <c r="BL41" s="131"/>
    </row>
    <row r="42" spans="1:64">
      <c r="A42" s="130"/>
      <c r="B42" s="69"/>
      <c r="C42" s="72">
        <v>221</v>
      </c>
      <c r="D42" s="77" t="s">
        <v>94</v>
      </c>
      <c r="E42" s="93" t="e">
        <f>SUM(#REF!)</f>
        <v>#REF!</v>
      </c>
      <c r="F42" s="93"/>
      <c r="G42" s="93" t="e">
        <f t="shared" si="40"/>
        <v>#REF!</v>
      </c>
      <c r="H42" s="93"/>
      <c r="I42" s="93" t="e">
        <f t="shared" si="41"/>
        <v>#REF!</v>
      </c>
      <c r="J42" s="93" t="e">
        <f>SUM(#REF!)</f>
        <v>#REF!</v>
      </c>
      <c r="K42" s="93"/>
      <c r="L42" s="93"/>
      <c r="M42" s="93" t="e">
        <f t="shared" si="42"/>
        <v>#REF!</v>
      </c>
      <c r="N42" s="93"/>
      <c r="O42" s="93" t="e">
        <f t="shared" si="43"/>
        <v>#REF!</v>
      </c>
      <c r="P42" s="93"/>
      <c r="Q42" s="93" t="e">
        <f t="shared" si="44"/>
        <v>#REF!</v>
      </c>
      <c r="R42" s="93"/>
      <c r="S42" s="93" t="e">
        <f t="shared" si="45"/>
        <v>#REF!</v>
      </c>
      <c r="T42" s="93"/>
      <c r="U42" s="93" t="e">
        <f t="shared" si="46"/>
        <v>#REF!</v>
      </c>
      <c r="V42" s="93"/>
      <c r="W42" s="93" t="e">
        <f t="shared" si="47"/>
        <v>#REF!</v>
      </c>
      <c r="X42" s="93" t="e">
        <f>#REF!</f>
        <v>#REF!</v>
      </c>
      <c r="Y42" s="93" t="e">
        <f>#REF!+#REF!+#REF!</f>
        <v>#REF!</v>
      </c>
      <c r="Z42" s="93"/>
      <c r="AA42" s="93" t="e">
        <f t="shared" si="48"/>
        <v>#REF!</v>
      </c>
      <c r="AB42" s="93"/>
      <c r="AC42" s="93" t="e">
        <f t="shared" si="49"/>
        <v>#REF!</v>
      </c>
      <c r="AD42" s="93"/>
      <c r="AE42" s="93" t="e">
        <f t="shared" si="50"/>
        <v>#REF!</v>
      </c>
      <c r="AF42" s="93"/>
      <c r="AG42" s="93" t="e">
        <f t="shared" si="51"/>
        <v>#REF!</v>
      </c>
      <c r="AH42" s="93"/>
      <c r="AI42" s="94" t="e">
        <f t="shared" si="52"/>
        <v>#REF!</v>
      </c>
      <c r="AJ42" s="94" t="e">
        <f>#REF!+#REF!+#REF!</f>
        <v>#REF!</v>
      </c>
      <c r="AK42" s="94" t="e">
        <f t="shared" si="53"/>
        <v>#REF!</v>
      </c>
      <c r="AL42" s="94"/>
      <c r="AM42" s="94" t="e">
        <f t="shared" si="54"/>
        <v>#REF!</v>
      </c>
      <c r="AN42" s="94" t="e">
        <f>#REF!+#REF!+#REF!</f>
        <v>#REF!</v>
      </c>
      <c r="AO42" s="94" t="e">
        <f t="shared" si="55"/>
        <v>#REF!</v>
      </c>
      <c r="AP42" s="94" t="e">
        <f>#REF!+#REF!+#REF!</f>
        <v>#REF!</v>
      </c>
      <c r="AQ42" s="94" t="e">
        <f t="shared" si="56"/>
        <v>#REF!</v>
      </c>
      <c r="AR42" s="94" t="e">
        <f>#REF!+#REF!+#REF!</f>
        <v>#REF!</v>
      </c>
      <c r="AS42" s="94" t="e">
        <f t="shared" si="57"/>
        <v>#REF!</v>
      </c>
      <c r="AT42" s="94"/>
      <c r="AU42" s="94" t="e">
        <f t="shared" si="58"/>
        <v>#REF!</v>
      </c>
      <c r="AV42" s="94"/>
      <c r="AW42" s="94" t="e">
        <f t="shared" si="59"/>
        <v>#REF!</v>
      </c>
      <c r="AX42" s="94"/>
      <c r="AY42" s="94" t="e">
        <f t="shared" si="60"/>
        <v>#REF!</v>
      </c>
      <c r="AZ42" s="94"/>
      <c r="BA42" s="95">
        <v>244</v>
      </c>
      <c r="BB42" s="94" t="e">
        <f>#REF!+#REF!+#REF!</f>
        <v>#REF!</v>
      </c>
      <c r="BC42" s="94"/>
      <c r="BD42" s="94">
        <f>BD43+BD44+BD45</f>
        <v>45533</v>
      </c>
      <c r="BE42" s="94">
        <f t="shared" ref="BE42:BH42" si="62">BE43+BE44+BE45</f>
        <v>0</v>
      </c>
      <c r="BF42" s="94">
        <f t="shared" si="62"/>
        <v>0</v>
      </c>
      <c r="BG42" s="94">
        <f t="shared" si="62"/>
        <v>0</v>
      </c>
      <c r="BH42" s="94">
        <f t="shared" si="62"/>
        <v>0</v>
      </c>
      <c r="BI42" s="94">
        <f>BI43+BI44+BI45</f>
        <v>0</v>
      </c>
      <c r="BJ42" s="94">
        <f>BD42+BI42</f>
        <v>45533</v>
      </c>
      <c r="BK42" s="94" t="e">
        <f>SUM(#REF!)</f>
        <v>#REF!</v>
      </c>
      <c r="BL42" s="131" t="e">
        <f>SUM(#REF!)</f>
        <v>#REF!</v>
      </c>
    </row>
    <row r="43" spans="1:64">
      <c r="A43" s="130"/>
      <c r="B43" s="69"/>
      <c r="C43" s="72"/>
      <c r="D43" s="101" t="s">
        <v>95</v>
      </c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4"/>
      <c r="BB43" s="103"/>
      <c r="BC43" s="103"/>
      <c r="BD43" s="103">
        <v>29533</v>
      </c>
      <c r="BE43" s="103"/>
      <c r="BF43" s="103"/>
      <c r="BG43" s="103"/>
      <c r="BH43" s="103"/>
      <c r="BI43" s="103">
        <v>0</v>
      </c>
      <c r="BJ43" s="103">
        <f t="shared" si="38"/>
        <v>29533</v>
      </c>
      <c r="BK43" s="94"/>
      <c r="BL43" s="131"/>
    </row>
    <row r="44" spans="1:64">
      <c r="A44" s="130"/>
      <c r="B44" s="69"/>
      <c r="C44" s="72"/>
      <c r="D44" s="101" t="s">
        <v>96</v>
      </c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4"/>
      <c r="BB44" s="103"/>
      <c r="BC44" s="103"/>
      <c r="BD44" s="103">
        <v>12500</v>
      </c>
      <c r="BE44" s="103"/>
      <c r="BF44" s="103"/>
      <c r="BG44" s="103"/>
      <c r="BH44" s="103"/>
      <c r="BI44" s="103">
        <v>0</v>
      </c>
      <c r="BJ44" s="103">
        <f t="shared" si="38"/>
        <v>12500</v>
      </c>
      <c r="BK44" s="94"/>
      <c r="BL44" s="131"/>
    </row>
    <row r="45" spans="1:64">
      <c r="A45" s="130"/>
      <c r="B45" s="69"/>
      <c r="C45" s="72"/>
      <c r="D45" s="101" t="s">
        <v>97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4"/>
      <c r="BB45" s="103"/>
      <c r="BC45" s="103"/>
      <c r="BD45" s="103">
        <v>3500</v>
      </c>
      <c r="BE45" s="103"/>
      <c r="BF45" s="103"/>
      <c r="BG45" s="103"/>
      <c r="BH45" s="103"/>
      <c r="BI45" s="103">
        <v>0</v>
      </c>
      <c r="BJ45" s="103">
        <f t="shared" si="38"/>
        <v>3500</v>
      </c>
      <c r="BK45" s="94"/>
      <c r="BL45" s="131"/>
    </row>
    <row r="46" spans="1:64">
      <c r="A46" s="130"/>
      <c r="B46" s="69"/>
      <c r="C46" s="72">
        <v>225</v>
      </c>
      <c r="D46" s="77" t="s">
        <v>53</v>
      </c>
      <c r="E46" s="93" t="e">
        <f>SUM(#REF!)</f>
        <v>#REF!</v>
      </c>
      <c r="F46" s="93"/>
      <c r="G46" s="93" t="e">
        <f t="shared" si="40"/>
        <v>#REF!</v>
      </c>
      <c r="H46" s="93"/>
      <c r="I46" s="93" t="e">
        <f t="shared" si="41"/>
        <v>#REF!</v>
      </c>
      <c r="J46" s="93" t="e">
        <f>SUM(#REF!)</f>
        <v>#REF!</v>
      </c>
      <c r="K46" s="93"/>
      <c r="L46" s="93"/>
      <c r="M46" s="93" t="e">
        <f t="shared" si="42"/>
        <v>#REF!</v>
      </c>
      <c r="N46" s="93"/>
      <c r="O46" s="93" t="e">
        <f t="shared" si="43"/>
        <v>#REF!</v>
      </c>
      <c r="P46" s="93" t="e">
        <f>#REF!</f>
        <v>#REF!</v>
      </c>
      <c r="Q46" s="93" t="e">
        <f t="shared" si="44"/>
        <v>#REF!</v>
      </c>
      <c r="R46" s="93"/>
      <c r="S46" s="93" t="e">
        <f t="shared" si="45"/>
        <v>#REF!</v>
      </c>
      <c r="T46" s="93"/>
      <c r="U46" s="93" t="e">
        <f t="shared" si="46"/>
        <v>#REF!</v>
      </c>
      <c r="V46" s="93" t="e">
        <f>#REF!</f>
        <v>#REF!</v>
      </c>
      <c r="W46" s="93" t="e">
        <f t="shared" si="47"/>
        <v>#REF!</v>
      </c>
      <c r="X46" s="93"/>
      <c r="Y46" s="93" t="e">
        <f>W46+X46</f>
        <v>#REF!</v>
      </c>
      <c r="Z46" s="93"/>
      <c r="AA46" s="93" t="e">
        <f t="shared" si="48"/>
        <v>#REF!</v>
      </c>
      <c r="AB46" s="93"/>
      <c r="AC46" s="93" t="e">
        <f t="shared" si="49"/>
        <v>#REF!</v>
      </c>
      <c r="AD46" s="93"/>
      <c r="AE46" s="93" t="e">
        <f t="shared" si="50"/>
        <v>#REF!</v>
      </c>
      <c r="AF46" s="93"/>
      <c r="AG46" s="93" t="e">
        <f t="shared" si="51"/>
        <v>#REF!</v>
      </c>
      <c r="AH46" s="93"/>
      <c r="AI46" s="94" t="e">
        <f t="shared" si="52"/>
        <v>#REF!</v>
      </c>
      <c r="AJ46" s="94"/>
      <c r="AK46" s="94" t="e">
        <f t="shared" si="53"/>
        <v>#REF!</v>
      </c>
      <c r="AL46" s="94"/>
      <c r="AM46" s="94" t="e">
        <f t="shared" si="54"/>
        <v>#REF!</v>
      </c>
      <c r="AN46" s="94"/>
      <c r="AO46" s="94" t="e">
        <f t="shared" si="55"/>
        <v>#REF!</v>
      </c>
      <c r="AP46" s="94"/>
      <c r="AQ46" s="94" t="e">
        <f t="shared" si="56"/>
        <v>#REF!</v>
      </c>
      <c r="AR46" s="94"/>
      <c r="AS46" s="94" t="e">
        <f t="shared" si="57"/>
        <v>#REF!</v>
      </c>
      <c r="AT46" s="94"/>
      <c r="AU46" s="94" t="e">
        <f t="shared" si="58"/>
        <v>#REF!</v>
      </c>
      <c r="AV46" s="94"/>
      <c r="AW46" s="94" t="e">
        <f t="shared" si="59"/>
        <v>#REF!</v>
      </c>
      <c r="AX46" s="94"/>
      <c r="AY46" s="94" t="e">
        <f t="shared" si="60"/>
        <v>#REF!</v>
      </c>
      <c r="AZ46" s="94"/>
      <c r="BA46" s="95">
        <v>244</v>
      </c>
      <c r="BB46" s="94" t="e">
        <f>AY46+AZ46</f>
        <v>#REF!</v>
      </c>
      <c r="BC46" s="94"/>
      <c r="BD46" s="94">
        <f>BD47+BD48+BD49+BD50+BD51+BD52+BD53</f>
        <v>52700</v>
      </c>
      <c r="BE46" s="94">
        <f t="shared" ref="BE46:BI46" si="63">BE47+BE48+BE49+BE50+BE51+BE52+BE53</f>
        <v>0</v>
      </c>
      <c r="BF46" s="94">
        <f t="shared" si="63"/>
        <v>0</v>
      </c>
      <c r="BG46" s="94">
        <f t="shared" si="63"/>
        <v>0</v>
      </c>
      <c r="BH46" s="94">
        <f t="shared" si="63"/>
        <v>0</v>
      </c>
      <c r="BI46" s="94">
        <f t="shared" si="63"/>
        <v>-6000</v>
      </c>
      <c r="BJ46" s="94">
        <f>BD46+BI46</f>
        <v>46700</v>
      </c>
      <c r="BK46" s="94" t="e">
        <f>SUM(#REF!)</f>
        <v>#REF!</v>
      </c>
      <c r="BL46" s="131" t="e">
        <f>SUM(#REF!)</f>
        <v>#REF!</v>
      </c>
    </row>
    <row r="47" spans="1:64">
      <c r="A47" s="130"/>
      <c r="B47" s="69"/>
      <c r="C47" s="72"/>
      <c r="D47" s="101" t="s">
        <v>98</v>
      </c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4"/>
      <c r="BB47" s="103"/>
      <c r="BC47" s="103"/>
      <c r="BD47" s="103">
        <v>7500</v>
      </c>
      <c r="BE47" s="103"/>
      <c r="BF47" s="103"/>
      <c r="BG47" s="103"/>
      <c r="BH47" s="103"/>
      <c r="BI47" s="103">
        <v>0</v>
      </c>
      <c r="BJ47" s="103">
        <f>BD47+BI47</f>
        <v>7500</v>
      </c>
      <c r="BK47" s="94"/>
      <c r="BL47" s="131"/>
    </row>
    <row r="48" spans="1:64">
      <c r="A48" s="130"/>
      <c r="B48" s="69"/>
      <c r="C48" s="72"/>
      <c r="D48" s="101" t="s">
        <v>99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4"/>
      <c r="BB48" s="103"/>
      <c r="BC48" s="103"/>
      <c r="BD48" s="103">
        <v>5200</v>
      </c>
      <c r="BE48" s="103"/>
      <c r="BF48" s="103"/>
      <c r="BG48" s="103"/>
      <c r="BH48" s="103"/>
      <c r="BI48" s="103">
        <v>0</v>
      </c>
      <c r="BJ48" s="103">
        <f t="shared" si="38"/>
        <v>5200</v>
      </c>
      <c r="BK48" s="94"/>
      <c r="BL48" s="131"/>
    </row>
    <row r="49" spans="1:64" ht="33.75">
      <c r="A49" s="130"/>
      <c r="B49" s="69"/>
      <c r="C49" s="72"/>
      <c r="D49" s="101" t="s">
        <v>100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4"/>
      <c r="BB49" s="103"/>
      <c r="BC49" s="103"/>
      <c r="BD49" s="103">
        <v>19000</v>
      </c>
      <c r="BE49" s="103"/>
      <c r="BF49" s="103"/>
      <c r="BG49" s="103"/>
      <c r="BH49" s="103"/>
      <c r="BI49" s="103">
        <v>0</v>
      </c>
      <c r="BJ49" s="103">
        <f t="shared" si="38"/>
        <v>19000</v>
      </c>
      <c r="BK49" s="94"/>
      <c r="BL49" s="131"/>
    </row>
    <row r="50" spans="1:64" ht="33.75">
      <c r="A50" s="130"/>
      <c r="B50" s="69"/>
      <c r="C50" s="72"/>
      <c r="D50" s="101" t="s">
        <v>101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4"/>
      <c r="BB50" s="103"/>
      <c r="BC50" s="103"/>
      <c r="BD50" s="103">
        <v>1000</v>
      </c>
      <c r="BE50" s="103"/>
      <c r="BF50" s="103"/>
      <c r="BG50" s="103"/>
      <c r="BH50" s="103"/>
      <c r="BI50" s="103">
        <v>0</v>
      </c>
      <c r="BJ50" s="103">
        <f t="shared" si="38"/>
        <v>1000</v>
      </c>
      <c r="BK50" s="94"/>
      <c r="BL50" s="131"/>
    </row>
    <row r="51" spans="1:64" ht="33.75">
      <c r="A51" s="130"/>
      <c r="B51" s="69"/>
      <c r="C51" s="72"/>
      <c r="D51" s="101" t="s">
        <v>102</v>
      </c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4"/>
      <c r="BB51" s="103"/>
      <c r="BC51" s="103"/>
      <c r="BD51" s="103">
        <v>11000</v>
      </c>
      <c r="BE51" s="103"/>
      <c r="BF51" s="103"/>
      <c r="BG51" s="103"/>
      <c r="BH51" s="103"/>
      <c r="BI51" s="103">
        <v>0</v>
      </c>
      <c r="BJ51" s="103">
        <f t="shared" si="38"/>
        <v>11000</v>
      </c>
      <c r="BK51" s="94"/>
      <c r="BL51" s="131"/>
    </row>
    <row r="52" spans="1:64" ht="67.5">
      <c r="A52" s="130"/>
      <c r="B52" s="69"/>
      <c r="C52" s="72"/>
      <c r="D52" s="101" t="s">
        <v>103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4"/>
      <c r="BB52" s="103"/>
      <c r="BC52" s="103"/>
      <c r="BD52" s="103">
        <v>3000</v>
      </c>
      <c r="BE52" s="103"/>
      <c r="BF52" s="103"/>
      <c r="BG52" s="103"/>
      <c r="BH52" s="103"/>
      <c r="BI52" s="103">
        <v>0</v>
      </c>
      <c r="BJ52" s="103">
        <f t="shared" si="38"/>
        <v>3000</v>
      </c>
      <c r="BK52" s="94"/>
      <c r="BL52" s="131"/>
    </row>
    <row r="53" spans="1:64" ht="33.75">
      <c r="A53" s="130"/>
      <c r="B53" s="69"/>
      <c r="C53" s="72"/>
      <c r="D53" s="101" t="s">
        <v>104</v>
      </c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4"/>
      <c r="BB53" s="103"/>
      <c r="BC53" s="103"/>
      <c r="BD53" s="103">
        <v>6000</v>
      </c>
      <c r="BE53" s="103"/>
      <c r="BF53" s="103"/>
      <c r="BG53" s="103"/>
      <c r="BH53" s="103"/>
      <c r="BI53" s="103">
        <v>-6000</v>
      </c>
      <c r="BJ53" s="103">
        <f t="shared" si="38"/>
        <v>0</v>
      </c>
      <c r="BK53" s="94"/>
      <c r="BL53" s="131"/>
    </row>
    <row r="54" spans="1:64">
      <c r="A54" s="130"/>
      <c r="B54" s="69"/>
      <c r="C54" s="72">
        <v>226</v>
      </c>
      <c r="D54" s="77" t="s">
        <v>105</v>
      </c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5">
        <v>112</v>
      </c>
      <c r="BB54" s="94"/>
      <c r="BC54" s="94"/>
      <c r="BD54" s="94">
        <f>BD55+BD56</f>
        <v>7925</v>
      </c>
      <c r="BE54" s="94">
        <f t="shared" ref="BE54:BH54" si="64">BE55+BE56</f>
        <v>0</v>
      </c>
      <c r="BF54" s="94">
        <f t="shared" si="64"/>
        <v>0</v>
      </c>
      <c r="BG54" s="94">
        <f t="shared" si="64"/>
        <v>0</v>
      </c>
      <c r="BH54" s="94">
        <f t="shared" si="64"/>
        <v>0</v>
      </c>
      <c r="BI54" s="94">
        <f>BI55+BI56</f>
        <v>0</v>
      </c>
      <c r="BJ54" s="94">
        <f>BD54+BI54</f>
        <v>7925</v>
      </c>
      <c r="BK54" s="94" t="e">
        <f>SUM(#REF!)</f>
        <v>#REF!</v>
      </c>
      <c r="BL54" s="131" t="e">
        <f>SUM(#REF!)</f>
        <v>#REF!</v>
      </c>
    </row>
    <row r="55" spans="1:64">
      <c r="A55" s="130"/>
      <c r="B55" s="69"/>
      <c r="C55" s="72"/>
      <c r="D55" s="101" t="s">
        <v>106</v>
      </c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  <c r="AY55" s="103"/>
      <c r="AZ55" s="103"/>
      <c r="BA55" s="104"/>
      <c r="BB55" s="103"/>
      <c r="BC55" s="103"/>
      <c r="BD55" s="103">
        <v>2000</v>
      </c>
      <c r="BE55" s="103"/>
      <c r="BF55" s="103"/>
      <c r="BG55" s="103"/>
      <c r="BH55" s="103"/>
      <c r="BI55" s="103">
        <v>0</v>
      </c>
      <c r="BJ55" s="103">
        <f t="shared" si="38"/>
        <v>2000</v>
      </c>
      <c r="BK55" s="94"/>
      <c r="BL55" s="131"/>
    </row>
    <row r="56" spans="1:64" ht="22.5">
      <c r="A56" s="130"/>
      <c r="B56" s="69"/>
      <c r="C56" s="72"/>
      <c r="D56" s="101" t="s">
        <v>56</v>
      </c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4"/>
      <c r="BB56" s="103"/>
      <c r="BC56" s="103"/>
      <c r="BD56" s="103">
        <v>5925</v>
      </c>
      <c r="BE56" s="103"/>
      <c r="BF56" s="103"/>
      <c r="BG56" s="103"/>
      <c r="BH56" s="103"/>
      <c r="BI56" s="103">
        <v>0</v>
      </c>
      <c r="BJ56" s="103">
        <f t="shared" si="38"/>
        <v>5925</v>
      </c>
      <c r="BK56" s="94"/>
      <c r="BL56" s="131"/>
    </row>
    <row r="57" spans="1:64">
      <c r="A57" s="130"/>
      <c r="B57" s="69"/>
      <c r="C57" s="72">
        <v>226</v>
      </c>
      <c r="D57" s="77" t="s">
        <v>105</v>
      </c>
      <c r="E57" s="93" t="e">
        <f>SUM(#REF!)</f>
        <v>#REF!</v>
      </c>
      <c r="F57" s="93"/>
      <c r="G57" s="93" t="e">
        <f t="shared" si="40"/>
        <v>#REF!</v>
      </c>
      <c r="H57" s="93"/>
      <c r="I57" s="93" t="e">
        <f t="shared" si="41"/>
        <v>#REF!</v>
      </c>
      <c r="J57" s="93" t="e">
        <f>SUM(#REF!)</f>
        <v>#REF!</v>
      </c>
      <c r="K57" s="93"/>
      <c r="L57" s="93"/>
      <c r="M57" s="93" t="e">
        <f t="shared" si="42"/>
        <v>#REF!</v>
      </c>
      <c r="N57" s="93"/>
      <c r="O57" s="93" t="e">
        <f t="shared" si="43"/>
        <v>#REF!</v>
      </c>
      <c r="P57" s="93"/>
      <c r="Q57" s="93" t="e">
        <f t="shared" si="44"/>
        <v>#REF!</v>
      </c>
      <c r="R57" s="93"/>
      <c r="S57" s="93" t="e">
        <f t="shared" si="45"/>
        <v>#REF!</v>
      </c>
      <c r="T57" s="93"/>
      <c r="U57" s="93" t="e">
        <f t="shared" si="46"/>
        <v>#REF!</v>
      </c>
      <c r="V57" s="93"/>
      <c r="W57" s="93" t="e">
        <f t="shared" si="47"/>
        <v>#REF!</v>
      </c>
      <c r="X57" s="93" t="e">
        <f>#REF!</f>
        <v>#REF!</v>
      </c>
      <c r="Y57" s="93" t="e">
        <f>#REF!+#REF!</f>
        <v>#REF!</v>
      </c>
      <c r="Z57" s="93"/>
      <c r="AA57" s="93" t="e">
        <f t="shared" si="48"/>
        <v>#REF!</v>
      </c>
      <c r="AB57" s="93"/>
      <c r="AC57" s="93" t="e">
        <f t="shared" si="49"/>
        <v>#REF!</v>
      </c>
      <c r="AD57" s="93"/>
      <c r="AE57" s="93" t="e">
        <f t="shared" si="50"/>
        <v>#REF!</v>
      </c>
      <c r="AF57" s="93"/>
      <c r="AG57" s="93" t="e">
        <f t="shared" si="51"/>
        <v>#REF!</v>
      </c>
      <c r="AH57" s="93"/>
      <c r="AI57" s="94" t="e">
        <f t="shared" si="52"/>
        <v>#REF!</v>
      </c>
      <c r="AJ57" s="94"/>
      <c r="AK57" s="94" t="e">
        <f t="shared" si="53"/>
        <v>#REF!</v>
      </c>
      <c r="AL57" s="94"/>
      <c r="AM57" s="94" t="e">
        <f t="shared" si="54"/>
        <v>#REF!</v>
      </c>
      <c r="AN57" s="94"/>
      <c r="AO57" s="94" t="e">
        <f t="shared" si="55"/>
        <v>#REF!</v>
      </c>
      <c r="AP57" s="94"/>
      <c r="AQ57" s="94" t="e">
        <f t="shared" si="56"/>
        <v>#REF!</v>
      </c>
      <c r="AR57" s="94"/>
      <c r="AS57" s="94" t="e">
        <f t="shared" si="57"/>
        <v>#REF!</v>
      </c>
      <c r="AT57" s="94"/>
      <c r="AU57" s="94" t="e">
        <f t="shared" si="58"/>
        <v>#REF!</v>
      </c>
      <c r="AV57" s="94"/>
      <c r="AW57" s="94" t="e">
        <f t="shared" si="59"/>
        <v>#REF!</v>
      </c>
      <c r="AX57" s="94" t="e">
        <f>#REF!+#REF!</f>
        <v>#REF!</v>
      </c>
      <c r="AY57" s="94" t="e">
        <f t="shared" si="60"/>
        <v>#REF!</v>
      </c>
      <c r="AZ57" s="94"/>
      <c r="BA57" s="95">
        <v>244</v>
      </c>
      <c r="BB57" s="94" t="e">
        <f>#REF!+#REF!</f>
        <v>#REF!</v>
      </c>
      <c r="BC57" s="94" t="e">
        <f>#REF!</f>
        <v>#REF!</v>
      </c>
      <c r="BD57" s="94">
        <f>BD58+BD60+BD59</f>
        <v>60303</v>
      </c>
      <c r="BE57" s="94">
        <f t="shared" ref="BE57:BI57" si="65">BE58+BE60+BE59</f>
        <v>0</v>
      </c>
      <c r="BF57" s="94">
        <f t="shared" si="65"/>
        <v>0</v>
      </c>
      <c r="BG57" s="94">
        <f t="shared" si="65"/>
        <v>0</v>
      </c>
      <c r="BH57" s="94">
        <f t="shared" si="65"/>
        <v>0</v>
      </c>
      <c r="BI57" s="94">
        <f t="shared" si="65"/>
        <v>6000</v>
      </c>
      <c r="BJ57" s="94">
        <f>BD57+BI57</f>
        <v>66303</v>
      </c>
      <c r="BK57" s="94" t="e">
        <f>#REF!+#REF!</f>
        <v>#REF!</v>
      </c>
      <c r="BL57" s="131" t="e">
        <f>#REF!+#REF!</f>
        <v>#REF!</v>
      </c>
    </row>
    <row r="58" spans="1:64">
      <c r="A58" s="130"/>
      <c r="B58" s="69"/>
      <c r="C58" s="72"/>
      <c r="D58" s="101" t="s">
        <v>57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3"/>
      <c r="AJ58" s="103"/>
      <c r="AK58" s="103"/>
      <c r="AL58" s="103"/>
      <c r="AM58" s="103"/>
      <c r="AN58" s="103"/>
      <c r="AO58" s="103"/>
      <c r="AP58" s="103"/>
      <c r="AQ58" s="103"/>
      <c r="AR58" s="103"/>
      <c r="AS58" s="103"/>
      <c r="AT58" s="103"/>
      <c r="AU58" s="103"/>
      <c r="AV58" s="103"/>
      <c r="AW58" s="103"/>
      <c r="AX58" s="103"/>
      <c r="AY58" s="103"/>
      <c r="AZ58" s="103"/>
      <c r="BA58" s="104"/>
      <c r="BB58" s="103"/>
      <c r="BC58" s="103"/>
      <c r="BD58" s="103">
        <v>48243</v>
      </c>
      <c r="BE58" s="103"/>
      <c r="BF58" s="103"/>
      <c r="BG58" s="103"/>
      <c r="BH58" s="138"/>
      <c r="BI58" s="103">
        <v>6000</v>
      </c>
      <c r="BJ58" s="103">
        <f t="shared" si="38"/>
        <v>54243</v>
      </c>
      <c r="BK58" s="94"/>
      <c r="BL58" s="131"/>
    </row>
    <row r="59" spans="1:64">
      <c r="A59" s="130"/>
      <c r="B59" s="69"/>
      <c r="C59" s="72"/>
      <c r="D59" s="101" t="s">
        <v>64</v>
      </c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3"/>
      <c r="AJ59" s="103"/>
      <c r="AK59" s="103"/>
      <c r="AL59" s="103"/>
      <c r="AM59" s="103"/>
      <c r="AN59" s="103"/>
      <c r="AO59" s="103"/>
      <c r="AP59" s="103"/>
      <c r="AQ59" s="103"/>
      <c r="AR59" s="103"/>
      <c r="AS59" s="103"/>
      <c r="AT59" s="103"/>
      <c r="AU59" s="103"/>
      <c r="AV59" s="103"/>
      <c r="AW59" s="103"/>
      <c r="AX59" s="103"/>
      <c r="AY59" s="103"/>
      <c r="AZ59" s="103"/>
      <c r="BA59" s="104"/>
      <c r="BB59" s="103"/>
      <c r="BC59" s="103"/>
      <c r="BD59" s="103">
        <v>9960</v>
      </c>
      <c r="BE59" s="103"/>
      <c r="BF59" s="103"/>
      <c r="BG59" s="103"/>
      <c r="BH59" s="138"/>
      <c r="BI59" s="103">
        <v>0</v>
      </c>
      <c r="BJ59" s="103">
        <f t="shared" si="38"/>
        <v>9960</v>
      </c>
      <c r="BK59" s="94"/>
      <c r="BL59" s="131"/>
    </row>
    <row r="60" spans="1:64" ht="33.75">
      <c r="A60" s="130"/>
      <c r="B60" s="69"/>
      <c r="C60" s="72"/>
      <c r="D60" s="101" t="s">
        <v>107</v>
      </c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3"/>
      <c r="AJ60" s="103"/>
      <c r="AK60" s="103"/>
      <c r="AL60" s="103"/>
      <c r="AM60" s="103"/>
      <c r="AN60" s="103"/>
      <c r="AO60" s="103"/>
      <c r="AP60" s="103"/>
      <c r="AQ60" s="103"/>
      <c r="AR60" s="103"/>
      <c r="AS60" s="103"/>
      <c r="AT60" s="103"/>
      <c r="AU60" s="103"/>
      <c r="AV60" s="103"/>
      <c r="AW60" s="103"/>
      <c r="AX60" s="103"/>
      <c r="AY60" s="103"/>
      <c r="AZ60" s="103"/>
      <c r="BA60" s="104"/>
      <c r="BB60" s="103"/>
      <c r="BC60" s="103"/>
      <c r="BD60" s="103">
        <v>2100</v>
      </c>
      <c r="BE60" s="103"/>
      <c r="BF60" s="103"/>
      <c r="BG60" s="103"/>
      <c r="BH60" s="138"/>
      <c r="BI60" s="103">
        <v>0</v>
      </c>
      <c r="BJ60" s="103">
        <f t="shared" si="38"/>
        <v>2100</v>
      </c>
      <c r="BK60" s="94"/>
      <c r="BL60" s="131"/>
    </row>
    <row r="61" spans="1:64">
      <c r="A61" s="130"/>
      <c r="B61" s="69"/>
      <c r="C61" s="72">
        <v>227</v>
      </c>
      <c r="D61" s="77" t="s">
        <v>108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/>
      <c r="BA61" s="95">
        <v>244</v>
      </c>
      <c r="BB61" s="94"/>
      <c r="BC61" s="94"/>
      <c r="BD61" s="94">
        <f>BD62</f>
        <v>5000</v>
      </c>
      <c r="BE61" s="94">
        <f t="shared" ref="BE61:BI61" si="66">BE62</f>
        <v>0</v>
      </c>
      <c r="BF61" s="94">
        <f t="shared" si="66"/>
        <v>0</v>
      </c>
      <c r="BG61" s="94">
        <f t="shared" si="66"/>
        <v>0</v>
      </c>
      <c r="BH61" s="94">
        <f t="shared" si="66"/>
        <v>0</v>
      </c>
      <c r="BI61" s="94">
        <f t="shared" si="66"/>
        <v>0</v>
      </c>
      <c r="BJ61" s="94">
        <f t="shared" si="38"/>
        <v>5000</v>
      </c>
      <c r="BK61" s="93">
        <v>20000</v>
      </c>
      <c r="BL61" s="131">
        <v>20000</v>
      </c>
    </row>
    <row r="62" spans="1:64" ht="33.75">
      <c r="A62" s="130"/>
      <c r="B62" s="69"/>
      <c r="C62" s="72"/>
      <c r="D62" s="101" t="s">
        <v>109</v>
      </c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3"/>
      <c r="AJ62" s="103"/>
      <c r="AK62" s="103"/>
      <c r="AL62" s="103"/>
      <c r="AM62" s="103"/>
      <c r="AN62" s="103"/>
      <c r="AO62" s="103"/>
      <c r="AP62" s="103"/>
      <c r="AQ62" s="103"/>
      <c r="AR62" s="103"/>
      <c r="AS62" s="103"/>
      <c r="AT62" s="103"/>
      <c r="AU62" s="103"/>
      <c r="AV62" s="103"/>
      <c r="AW62" s="103"/>
      <c r="AX62" s="103"/>
      <c r="AY62" s="103"/>
      <c r="AZ62" s="103"/>
      <c r="BA62" s="104"/>
      <c r="BB62" s="103"/>
      <c r="BC62" s="103"/>
      <c r="BD62" s="103">
        <v>5000</v>
      </c>
      <c r="BE62" s="102"/>
      <c r="BF62" s="102"/>
      <c r="BG62" s="102"/>
      <c r="BH62" s="139"/>
      <c r="BI62" s="103">
        <v>0</v>
      </c>
      <c r="BJ62" s="103">
        <f t="shared" si="38"/>
        <v>5000</v>
      </c>
      <c r="BK62" s="93"/>
      <c r="BL62" s="131"/>
    </row>
    <row r="63" spans="1:64" s="73" customFormat="1" ht="10.5">
      <c r="A63" s="130"/>
      <c r="B63" s="69"/>
      <c r="C63" s="72">
        <v>341</v>
      </c>
      <c r="D63" s="77" t="s">
        <v>110</v>
      </c>
      <c r="E63" s="93">
        <v>7366</v>
      </c>
      <c r="F63" s="93"/>
      <c r="G63" s="93">
        <f>E63+F63</f>
        <v>7366</v>
      </c>
      <c r="H63" s="93"/>
      <c r="I63" s="93">
        <f>G63+H63</f>
        <v>7366</v>
      </c>
      <c r="J63" s="93">
        <f>E63*1.05</f>
        <v>7734.3</v>
      </c>
      <c r="K63" s="93"/>
      <c r="L63" s="93"/>
      <c r="M63" s="93">
        <f>I63+L63</f>
        <v>7366</v>
      </c>
      <c r="N63" s="93"/>
      <c r="O63" s="93">
        <f t="shared" ref="O63" si="67">M63+N63</f>
        <v>7366</v>
      </c>
      <c r="P63" s="93"/>
      <c r="Q63" s="93">
        <f>O63+P63</f>
        <v>7366</v>
      </c>
      <c r="R63" s="93"/>
      <c r="S63" s="93">
        <f>Q63+R63</f>
        <v>7366</v>
      </c>
      <c r="T63" s="93"/>
      <c r="U63" s="93">
        <f>S63+T63</f>
        <v>7366</v>
      </c>
      <c r="V63" s="93"/>
      <c r="W63" s="93">
        <f>U63+V63</f>
        <v>7366</v>
      </c>
      <c r="X63" s="93"/>
      <c r="Y63" s="93">
        <v>3333</v>
      </c>
      <c r="Z63" s="93"/>
      <c r="AA63" s="93">
        <f>Y63+Z63</f>
        <v>3333</v>
      </c>
      <c r="AB63" s="93"/>
      <c r="AC63" s="93">
        <f>AA63+AB63</f>
        <v>3333</v>
      </c>
      <c r="AD63" s="93"/>
      <c r="AE63" s="93">
        <f>AC63+AD63</f>
        <v>3333</v>
      </c>
      <c r="AF63" s="93"/>
      <c r="AG63" s="93">
        <f>AE63+AF63</f>
        <v>3333</v>
      </c>
      <c r="AH63" s="93"/>
      <c r="AI63" s="94">
        <f>AG63+AH63</f>
        <v>3333</v>
      </c>
      <c r="AJ63" s="94"/>
      <c r="AK63" s="94">
        <f>AI63+AJ63</f>
        <v>3333</v>
      </c>
      <c r="AL63" s="94"/>
      <c r="AM63" s="94">
        <f>AK63+AL63</f>
        <v>3333</v>
      </c>
      <c r="AN63" s="94"/>
      <c r="AO63" s="94">
        <f>AM63+AN63</f>
        <v>3333</v>
      </c>
      <c r="AP63" s="94"/>
      <c r="AQ63" s="94">
        <f>AO63+AP63</f>
        <v>3333</v>
      </c>
      <c r="AR63" s="94"/>
      <c r="AS63" s="94">
        <f>AQ63+AR63</f>
        <v>3333</v>
      </c>
      <c r="AT63" s="94"/>
      <c r="AU63" s="94">
        <f>AS63+AT63</f>
        <v>3333</v>
      </c>
      <c r="AV63" s="94"/>
      <c r="AW63" s="94">
        <f>AU63+AV63</f>
        <v>3333</v>
      </c>
      <c r="AX63" s="94">
        <v>3225</v>
      </c>
      <c r="AY63" s="94">
        <f>AW63+AX63</f>
        <v>6558</v>
      </c>
      <c r="AZ63" s="94"/>
      <c r="BA63" s="95">
        <v>244</v>
      </c>
      <c r="BB63" s="94">
        <v>3333</v>
      </c>
      <c r="BC63" s="94"/>
      <c r="BD63" s="94">
        <v>3333</v>
      </c>
      <c r="BE63" s="94">
        <v>3333</v>
      </c>
      <c r="BF63" s="94">
        <v>3333</v>
      </c>
      <c r="BG63" s="94">
        <v>3333</v>
      </c>
      <c r="BH63" s="94">
        <v>3333</v>
      </c>
      <c r="BI63" s="94">
        <v>0</v>
      </c>
      <c r="BJ63" s="94">
        <f t="shared" si="38"/>
        <v>3333</v>
      </c>
      <c r="BK63" s="94">
        <v>3333</v>
      </c>
      <c r="BL63" s="131">
        <v>3333</v>
      </c>
    </row>
    <row r="64" spans="1:64" s="73" customFormat="1" ht="10.5">
      <c r="A64" s="130"/>
      <c r="B64" s="69"/>
      <c r="C64" s="72">
        <v>343</v>
      </c>
      <c r="D64" s="77" t="s">
        <v>55</v>
      </c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5">
        <v>244</v>
      </c>
      <c r="BB64" s="94"/>
      <c r="BC64" s="94"/>
      <c r="BD64" s="94">
        <f>BD65</f>
        <v>73000</v>
      </c>
      <c r="BE64" s="94">
        <f t="shared" ref="BE64:BI64" si="68">BE65</f>
        <v>0</v>
      </c>
      <c r="BF64" s="94">
        <f t="shared" si="68"/>
        <v>0</v>
      </c>
      <c r="BG64" s="94">
        <f t="shared" si="68"/>
        <v>0</v>
      </c>
      <c r="BH64" s="94">
        <f t="shared" si="68"/>
        <v>0</v>
      </c>
      <c r="BI64" s="94">
        <f t="shared" si="68"/>
        <v>0</v>
      </c>
      <c r="BJ64" s="94">
        <f>BD64+BI64</f>
        <v>73000</v>
      </c>
      <c r="BK64" s="94"/>
      <c r="BL64" s="131"/>
    </row>
    <row r="65" spans="1:97" s="73" customFormat="1" ht="22.5">
      <c r="A65" s="130"/>
      <c r="B65" s="69"/>
      <c r="C65" s="72"/>
      <c r="D65" s="101" t="s">
        <v>58</v>
      </c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5"/>
      <c r="BB65" s="94"/>
      <c r="BC65" s="94"/>
      <c r="BD65" s="136">
        <v>73000</v>
      </c>
      <c r="BE65" s="136"/>
      <c r="BF65" s="136"/>
      <c r="BG65" s="136"/>
      <c r="BH65" s="136"/>
      <c r="BI65" s="136">
        <v>0</v>
      </c>
      <c r="BJ65" s="103">
        <f t="shared" si="38"/>
        <v>73000</v>
      </c>
      <c r="BK65" s="94"/>
      <c r="BL65" s="131"/>
    </row>
    <row r="66" spans="1:97" ht="21">
      <c r="A66" s="130"/>
      <c r="B66" s="69"/>
      <c r="C66" s="72">
        <v>346</v>
      </c>
      <c r="D66" s="77" t="s">
        <v>3</v>
      </c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5">
        <v>244</v>
      </c>
      <c r="BB66" s="94"/>
      <c r="BC66" s="94"/>
      <c r="BD66" s="109">
        <f>BD67+BD68+BD70+BD69</f>
        <v>31464</v>
      </c>
      <c r="BE66" s="109">
        <f t="shared" ref="BE66:BH66" si="69">BE67+BE68+BE70+BE69</f>
        <v>0</v>
      </c>
      <c r="BF66" s="109">
        <f t="shared" si="69"/>
        <v>0</v>
      </c>
      <c r="BG66" s="109">
        <f t="shared" si="69"/>
        <v>0</v>
      </c>
      <c r="BH66" s="109">
        <f t="shared" si="69"/>
        <v>0</v>
      </c>
      <c r="BI66" s="109">
        <f>BI67+BI68+BI70+BI69</f>
        <v>0</v>
      </c>
      <c r="BJ66" s="94">
        <f>BD66+BI66</f>
        <v>31464</v>
      </c>
      <c r="BK66" s="93" t="e">
        <f>#REF!+#REF!</f>
        <v>#REF!</v>
      </c>
      <c r="BL66" s="131" t="e">
        <f>#REF!+#REF!</f>
        <v>#REF!</v>
      </c>
    </row>
    <row r="67" spans="1:97">
      <c r="A67" s="133"/>
      <c r="B67" s="133"/>
      <c r="C67" s="140"/>
      <c r="D67" s="101" t="s">
        <v>111</v>
      </c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  <c r="AY67" s="103"/>
      <c r="AZ67" s="103"/>
      <c r="BA67" s="104"/>
      <c r="BB67" s="103"/>
      <c r="BC67" s="103"/>
      <c r="BD67" s="103">
        <v>4464</v>
      </c>
      <c r="BE67" s="103"/>
      <c r="BF67" s="103"/>
      <c r="BG67" s="103"/>
      <c r="BH67" s="103"/>
      <c r="BI67" s="103">
        <v>0</v>
      </c>
      <c r="BJ67" s="103">
        <f t="shared" si="38"/>
        <v>4464</v>
      </c>
      <c r="BK67" s="120"/>
      <c r="BL67" s="141"/>
    </row>
    <row r="68" spans="1:97">
      <c r="A68" s="133"/>
      <c r="B68" s="133"/>
      <c r="C68" s="140"/>
      <c r="D68" s="101" t="s">
        <v>112</v>
      </c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4"/>
      <c r="BB68" s="103"/>
      <c r="BC68" s="103"/>
      <c r="BD68" s="103">
        <v>3000</v>
      </c>
      <c r="BE68" s="103"/>
      <c r="BF68" s="103"/>
      <c r="BG68" s="103"/>
      <c r="BH68" s="103"/>
      <c r="BI68" s="103">
        <v>0</v>
      </c>
      <c r="BJ68" s="103">
        <f t="shared" si="38"/>
        <v>3000</v>
      </c>
      <c r="BK68" s="120"/>
      <c r="BL68" s="141"/>
    </row>
    <row r="69" spans="1:97" ht="45">
      <c r="A69" s="133"/>
      <c r="B69" s="133"/>
      <c r="C69" s="140"/>
      <c r="D69" s="101" t="s">
        <v>113</v>
      </c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3"/>
      <c r="AJ69" s="103"/>
      <c r="AK69" s="103"/>
      <c r="AL69" s="103"/>
      <c r="AM69" s="103"/>
      <c r="AN69" s="103"/>
      <c r="AO69" s="103"/>
      <c r="AP69" s="103"/>
      <c r="AQ69" s="103"/>
      <c r="AR69" s="103"/>
      <c r="AS69" s="103"/>
      <c r="AT69" s="103"/>
      <c r="AU69" s="103"/>
      <c r="AV69" s="103"/>
      <c r="AW69" s="103"/>
      <c r="AX69" s="103"/>
      <c r="AY69" s="103"/>
      <c r="AZ69" s="103"/>
      <c r="BA69" s="104"/>
      <c r="BB69" s="103"/>
      <c r="BC69" s="103"/>
      <c r="BD69" s="103">
        <v>20000</v>
      </c>
      <c r="BE69" s="103"/>
      <c r="BF69" s="103"/>
      <c r="BG69" s="103"/>
      <c r="BH69" s="103"/>
      <c r="BI69" s="103">
        <v>0</v>
      </c>
      <c r="BJ69" s="103">
        <f t="shared" si="38"/>
        <v>20000</v>
      </c>
      <c r="BK69" s="120"/>
      <c r="BL69" s="141"/>
    </row>
    <row r="70" spans="1:97" ht="34.5" thickBot="1">
      <c r="A70" s="133"/>
      <c r="B70" s="133"/>
      <c r="C70" s="140"/>
      <c r="D70" s="101" t="s">
        <v>114</v>
      </c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2"/>
      <c r="Z70" s="102"/>
      <c r="AA70" s="102"/>
      <c r="AB70" s="102"/>
      <c r="AC70" s="102"/>
      <c r="AD70" s="102"/>
      <c r="AE70" s="102"/>
      <c r="AF70" s="102"/>
      <c r="AG70" s="102"/>
      <c r="AH70" s="102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4"/>
      <c r="BB70" s="103"/>
      <c r="BC70" s="103"/>
      <c r="BD70" s="103">
        <v>4000</v>
      </c>
      <c r="BE70" s="103"/>
      <c r="BF70" s="103"/>
      <c r="BG70" s="103"/>
      <c r="BH70" s="103"/>
      <c r="BI70" s="103">
        <v>0</v>
      </c>
      <c r="BJ70" s="103">
        <f t="shared" si="38"/>
        <v>4000</v>
      </c>
      <c r="BK70" s="120"/>
      <c r="BL70" s="141"/>
    </row>
    <row r="71" spans="1:97" s="145" customFormat="1">
      <c r="A71" s="389" t="s">
        <v>88</v>
      </c>
      <c r="B71" s="390"/>
      <c r="C71" s="390"/>
      <c r="D71" s="391"/>
      <c r="E71" s="115" t="e">
        <f>#REF!+E57+E46+E42+E38+#REF!+E32</f>
        <v>#REF!</v>
      </c>
      <c r="F71" s="115">
        <f>SUM(F32:F66)</f>
        <v>-592600</v>
      </c>
      <c r="G71" s="115" t="e">
        <f>E71+F71</f>
        <v>#REF!</v>
      </c>
      <c r="H71" s="115">
        <f>H38+H32</f>
        <v>1038143</v>
      </c>
      <c r="I71" s="115" t="e">
        <f>#REF!+I57+I46+I42+I38+#REF!+I32</f>
        <v>#REF!</v>
      </c>
      <c r="J71" s="115" t="e">
        <f>#REF!+J57+J46+J42+J38+#REF!+J32</f>
        <v>#REF!</v>
      </c>
      <c r="K71" s="115"/>
      <c r="L71" s="115"/>
      <c r="M71" s="115" t="e">
        <f>I71+L71</f>
        <v>#REF!</v>
      </c>
      <c r="N71" s="115"/>
      <c r="O71" s="115" t="e">
        <f t="shared" ref="O71:O72" si="70">M71+N71</f>
        <v>#REF!</v>
      </c>
      <c r="P71" s="115" t="e">
        <f>#REF!</f>
        <v>#REF!</v>
      </c>
      <c r="Q71" s="115" t="e">
        <f>O71+P71</f>
        <v>#REF!</v>
      </c>
      <c r="R71" s="115"/>
      <c r="S71" s="115" t="e">
        <f>Q71+R71</f>
        <v>#REF!</v>
      </c>
      <c r="T71" s="115">
        <f>T32+T38</f>
        <v>92900</v>
      </c>
      <c r="U71" s="115" t="e">
        <f>S71+T71</f>
        <v>#REF!</v>
      </c>
      <c r="V71" s="115" t="e">
        <f>V46</f>
        <v>#REF!</v>
      </c>
      <c r="W71" s="115" t="e">
        <f>U71+V71</f>
        <v>#REF!</v>
      </c>
      <c r="X71" s="115" t="e">
        <f>#REF!+X42+X57</f>
        <v>#REF!</v>
      </c>
      <c r="Y71" s="115" t="e">
        <f>Y32+#REF!+Y38+#REF!+Y42+Y46+Y57+#REF!+#REF!</f>
        <v>#REF!</v>
      </c>
      <c r="Z71" s="115"/>
      <c r="AA71" s="115" t="e">
        <f>Y71+Z71</f>
        <v>#REF!</v>
      </c>
      <c r="AB71" s="115"/>
      <c r="AC71" s="115" t="e">
        <f>AA71+AB71</f>
        <v>#REF!</v>
      </c>
      <c r="AD71" s="115">
        <f>AD32+AD38</f>
        <v>-911308.71</v>
      </c>
      <c r="AE71" s="115" t="e">
        <f>AC71+AD71</f>
        <v>#REF!</v>
      </c>
      <c r="AF71" s="115"/>
      <c r="AG71" s="115" t="e">
        <f>AE71+AF71</f>
        <v>#REF!</v>
      </c>
      <c r="AH71" s="115" t="e">
        <f>#REF!</f>
        <v>#REF!</v>
      </c>
      <c r="AI71" s="116" t="e">
        <f>AG71+AH71</f>
        <v>#REF!</v>
      </c>
      <c r="AJ71" s="116" t="e">
        <f>AJ42+#REF!</f>
        <v>#REF!</v>
      </c>
      <c r="AK71" s="116" t="e">
        <f>AI71+AJ71</f>
        <v>#REF!</v>
      </c>
      <c r="AL71" s="116"/>
      <c r="AM71" s="116" t="e">
        <f>AK71+AL71</f>
        <v>#REF!</v>
      </c>
      <c r="AN71" s="116" t="e">
        <f>AN32+AN38+AN42+#REF!</f>
        <v>#REF!</v>
      </c>
      <c r="AO71" s="116" t="e">
        <f>AM71+AN71</f>
        <v>#REF!</v>
      </c>
      <c r="AP71" s="116" t="e">
        <f>AP42+#REF!</f>
        <v>#REF!</v>
      </c>
      <c r="AQ71" s="116" t="e">
        <f>AO71+AP71</f>
        <v>#REF!</v>
      </c>
      <c r="AR71" s="116" t="e">
        <f>AR42+#REF!</f>
        <v>#REF!</v>
      </c>
      <c r="AS71" s="116" t="e">
        <f>AQ71+AR71</f>
        <v>#REF!</v>
      </c>
      <c r="AT71" s="116"/>
      <c r="AU71" s="116" t="e">
        <f>AS71+AT71</f>
        <v>#REF!</v>
      </c>
      <c r="AV71" s="116"/>
      <c r="AW71" s="116" t="e">
        <f>AU71+AV71</f>
        <v>#REF!</v>
      </c>
      <c r="AX71" s="116" t="e">
        <f>#REF!+AX57+#REF!</f>
        <v>#REF!</v>
      </c>
      <c r="AY71" s="116" t="e">
        <f>AW71+AX71</f>
        <v>#REF!</v>
      </c>
      <c r="AZ71" s="116" t="e">
        <f>#REF!</f>
        <v>#REF!</v>
      </c>
      <c r="BA71" s="117"/>
      <c r="BB71" s="116" t="e">
        <f>BB32+#REF!+BB38+#REF!+BB42+BB46+BB57+#REF!</f>
        <v>#REF!</v>
      </c>
      <c r="BC71" s="116" t="e">
        <f>BC32+#REF!+BC38+#REF!+BC57</f>
        <v>#REF!</v>
      </c>
      <c r="BD71" s="142">
        <f t="shared" ref="BD71:BI71" si="71">BD32+BD35+BD38+BD41+BD42+BD46+BD54+BD57+BD61+BD63+BD64+BD66</f>
        <v>3515704.39</v>
      </c>
      <c r="BE71" s="142">
        <f t="shared" si="71"/>
        <v>3333</v>
      </c>
      <c r="BF71" s="142">
        <f t="shared" si="71"/>
        <v>3333</v>
      </c>
      <c r="BG71" s="142">
        <f t="shared" si="71"/>
        <v>3333</v>
      </c>
      <c r="BH71" s="142">
        <f t="shared" si="71"/>
        <v>3333</v>
      </c>
      <c r="BI71" s="142">
        <f t="shared" si="71"/>
        <v>-1.0000000000218279E-2</v>
      </c>
      <c r="BJ71" s="142">
        <f>BD71+BI71</f>
        <v>3515704.3800000004</v>
      </c>
      <c r="BK71" s="143" t="e">
        <f>BK32+BK35+BK38+BK42+BK46+#REF!+BK61+BK63+BK66</f>
        <v>#REF!</v>
      </c>
      <c r="BL71" s="144" t="e">
        <f>BL32+BL35+BL38+BL42+BL46+#REF!+BL61+BL63+BL66</f>
        <v>#REF!</v>
      </c>
      <c r="BM71" s="71"/>
      <c r="BN71" s="71"/>
      <c r="BO71" s="71"/>
      <c r="BP71" s="71"/>
      <c r="BQ71" s="71"/>
      <c r="BR71" s="71"/>
      <c r="BS71" s="71"/>
      <c r="BT71" s="71"/>
      <c r="BU71" s="71"/>
      <c r="BV71" s="71"/>
      <c r="BW71" s="71"/>
      <c r="BX71" s="71"/>
      <c r="BY71" s="71"/>
      <c r="BZ71" s="71"/>
      <c r="CA71" s="71"/>
      <c r="CB71" s="71"/>
      <c r="CC71" s="71"/>
      <c r="CD71" s="71"/>
      <c r="CE71" s="71"/>
      <c r="CF71" s="71"/>
      <c r="CG71" s="71"/>
      <c r="CH71" s="71"/>
      <c r="CI71" s="71"/>
      <c r="CJ71" s="71"/>
      <c r="CK71" s="71"/>
      <c r="CL71" s="71"/>
      <c r="CM71" s="71"/>
      <c r="CN71" s="71"/>
      <c r="CO71" s="71"/>
      <c r="CP71" s="71"/>
      <c r="CQ71" s="71"/>
      <c r="CR71" s="71"/>
      <c r="CS71" s="71"/>
    </row>
    <row r="72" spans="1:97">
      <c r="A72" s="130" t="s">
        <v>115</v>
      </c>
      <c r="B72" s="69" t="s">
        <v>79</v>
      </c>
      <c r="C72" s="72">
        <v>211</v>
      </c>
      <c r="D72" s="77" t="s">
        <v>80</v>
      </c>
      <c r="E72" s="93">
        <v>5179867.3600000003</v>
      </c>
      <c r="F72" s="93">
        <v>-455145.93</v>
      </c>
      <c r="G72" s="93">
        <f>E72+F72</f>
        <v>4724721.4300000006</v>
      </c>
      <c r="H72" s="93">
        <v>797356.45</v>
      </c>
      <c r="I72" s="93">
        <f>G72+H72</f>
        <v>5522077.8800000008</v>
      </c>
      <c r="J72" s="93">
        <f>E72*1.037</f>
        <v>5371522.4523200002</v>
      </c>
      <c r="K72" s="93">
        <v>-472004.61</v>
      </c>
      <c r="L72" s="93"/>
      <c r="M72" s="93">
        <f>I72+L72</f>
        <v>5522077.8800000008</v>
      </c>
      <c r="N72" s="93"/>
      <c r="O72" s="93">
        <f t="shared" si="70"/>
        <v>5522077.8800000008</v>
      </c>
      <c r="P72" s="93"/>
      <c r="Q72" s="93">
        <f>O72+P72</f>
        <v>5522077.8800000008</v>
      </c>
      <c r="R72" s="93"/>
      <c r="S72" s="93">
        <f>Q72+R72</f>
        <v>5522077.8800000008</v>
      </c>
      <c r="T72" s="93">
        <v>71352</v>
      </c>
      <c r="U72" s="93">
        <f>S72+T72</f>
        <v>5593429.8800000008</v>
      </c>
      <c r="V72" s="93"/>
      <c r="W72" s="93">
        <f>U72+V72</f>
        <v>5593429.8800000008</v>
      </c>
      <c r="X72" s="93"/>
      <c r="Y72" s="93">
        <v>6357591.4199999999</v>
      </c>
      <c r="Z72" s="93"/>
      <c r="AA72" s="93">
        <f>Y72+Z72</f>
        <v>6357591.4199999999</v>
      </c>
      <c r="AB72" s="93"/>
      <c r="AC72" s="93">
        <f>AA72+AB72</f>
        <v>6357591.4199999999</v>
      </c>
      <c r="AD72" s="93">
        <v>-699929.9</v>
      </c>
      <c r="AE72" s="93">
        <f>AC72+AD72</f>
        <v>5657661.5199999996</v>
      </c>
      <c r="AF72" s="93"/>
      <c r="AG72" s="93">
        <f>AE72+AF72</f>
        <v>5657661.5199999996</v>
      </c>
      <c r="AH72" s="93"/>
      <c r="AI72" s="94">
        <f>AG72+AH72</f>
        <v>5657661.5199999996</v>
      </c>
      <c r="AJ72" s="94"/>
      <c r="AK72" s="94">
        <f>AI72+AJ72</f>
        <v>5657661.5199999996</v>
      </c>
      <c r="AL72" s="94"/>
      <c r="AM72" s="94">
        <f>AK72+AL72</f>
        <v>5657661.5199999996</v>
      </c>
      <c r="AN72" s="94">
        <v>20206.38</v>
      </c>
      <c r="AO72" s="94">
        <f>AM72+AN72</f>
        <v>5677867.8999999994</v>
      </c>
      <c r="AP72" s="94"/>
      <c r="AQ72" s="94">
        <f>AO72+AP72</f>
        <v>5677867.8999999994</v>
      </c>
      <c r="AR72" s="94"/>
      <c r="AS72" s="94">
        <f>AQ72+AR72</f>
        <v>5677867.8999999994</v>
      </c>
      <c r="AT72" s="94"/>
      <c r="AU72" s="94">
        <f>AS72+AT72</f>
        <v>5677867.8999999994</v>
      </c>
      <c r="AV72" s="94"/>
      <c r="AW72" s="94">
        <f>AU72+AV72</f>
        <v>5677867.8999999994</v>
      </c>
      <c r="AX72" s="94"/>
      <c r="AY72" s="94">
        <f>AW72+AX72</f>
        <v>5677867.8999999994</v>
      </c>
      <c r="AZ72" s="94"/>
      <c r="BA72" s="95">
        <v>111</v>
      </c>
      <c r="BB72" s="94"/>
      <c r="BC72" s="94"/>
      <c r="BD72" s="78">
        <v>407932.11</v>
      </c>
      <c r="BE72" s="96">
        <v>415932.11</v>
      </c>
      <c r="BF72" s="96">
        <v>415932.11</v>
      </c>
      <c r="BG72" s="96">
        <v>415932.11</v>
      </c>
      <c r="BH72" s="96">
        <v>415932.11</v>
      </c>
      <c r="BI72" s="96">
        <v>0</v>
      </c>
      <c r="BJ72" s="96">
        <f>BD72+BI72</f>
        <v>407932.11</v>
      </c>
      <c r="BK72" s="94">
        <v>389145.35</v>
      </c>
      <c r="BL72" s="131">
        <v>389145.35</v>
      </c>
    </row>
    <row r="73" spans="1:97">
      <c r="A73" s="77"/>
      <c r="B73" s="77"/>
      <c r="C73" s="72">
        <v>213</v>
      </c>
      <c r="D73" s="77" t="s">
        <v>84</v>
      </c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5">
        <v>119</v>
      </c>
      <c r="BB73" s="94"/>
      <c r="BC73" s="94"/>
      <c r="BD73" s="94">
        <v>125611.5</v>
      </c>
      <c r="BE73" s="94">
        <f t="shared" ref="BE73:BH73" si="72">BE72*30.2%</f>
        <v>125611.49721999999</v>
      </c>
      <c r="BF73" s="94">
        <f t="shared" si="72"/>
        <v>125611.49721999999</v>
      </c>
      <c r="BG73" s="94">
        <f t="shared" si="72"/>
        <v>125611.49721999999</v>
      </c>
      <c r="BH73" s="94">
        <f t="shared" si="72"/>
        <v>125611.49721999999</v>
      </c>
      <c r="BI73" s="94">
        <v>0</v>
      </c>
      <c r="BJ73" s="96">
        <f t="shared" ref="BJ73:BJ74" si="73">BD73+BI73</f>
        <v>125611.5</v>
      </c>
      <c r="BK73" s="109">
        <f t="shared" ref="BK73:BL73" si="74">BK72*30.2%</f>
        <v>117521.89569999999</v>
      </c>
      <c r="BL73" s="146">
        <f t="shared" si="74"/>
        <v>117521.89569999999</v>
      </c>
    </row>
    <row r="74" spans="1:97" ht="21.75" thickBot="1">
      <c r="A74" s="77"/>
      <c r="B74" s="77"/>
      <c r="C74" s="72">
        <v>266</v>
      </c>
      <c r="D74" s="77" t="s">
        <v>87</v>
      </c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5">
        <v>111</v>
      </c>
      <c r="BB74" s="94"/>
      <c r="BC74" s="94"/>
      <c r="BD74" s="94">
        <v>8000</v>
      </c>
      <c r="BE74" s="94"/>
      <c r="BF74" s="94"/>
      <c r="BG74" s="94"/>
      <c r="BH74" s="94"/>
      <c r="BI74" s="94">
        <v>0</v>
      </c>
      <c r="BJ74" s="96">
        <f t="shared" si="73"/>
        <v>8000</v>
      </c>
      <c r="BK74" s="105"/>
      <c r="BL74" s="121"/>
    </row>
    <row r="75" spans="1:97" s="145" customFormat="1">
      <c r="A75" s="283" t="s">
        <v>88</v>
      </c>
      <c r="B75" s="284"/>
      <c r="C75" s="284"/>
      <c r="D75" s="284"/>
      <c r="E75" s="284"/>
      <c r="F75" s="284"/>
      <c r="G75" s="284"/>
      <c r="H75" s="284"/>
      <c r="I75" s="284"/>
      <c r="J75" s="284"/>
      <c r="K75" s="284"/>
      <c r="L75" s="284"/>
      <c r="M75" s="284"/>
      <c r="N75" s="284"/>
      <c r="O75" s="284"/>
      <c r="P75" s="284"/>
      <c r="Q75" s="284"/>
      <c r="R75" s="284"/>
      <c r="S75" s="284"/>
      <c r="T75" s="284"/>
      <c r="U75" s="284"/>
      <c r="V75" s="284"/>
      <c r="W75" s="284"/>
      <c r="X75" s="284"/>
      <c r="Y75" s="284"/>
      <c r="Z75" s="284"/>
      <c r="AA75" s="284"/>
      <c r="AB75" s="284"/>
      <c r="AC75" s="284"/>
      <c r="AD75" s="284"/>
      <c r="AE75" s="284"/>
      <c r="AF75" s="284"/>
      <c r="AG75" s="284"/>
      <c r="AH75" s="284"/>
      <c r="AI75" s="284"/>
      <c r="AJ75" s="284"/>
      <c r="AK75" s="284"/>
      <c r="AL75" s="284"/>
      <c r="AM75" s="284"/>
      <c r="AN75" s="284"/>
      <c r="AO75" s="284"/>
      <c r="AP75" s="284"/>
      <c r="AQ75" s="284"/>
      <c r="AR75" s="284"/>
      <c r="AS75" s="284"/>
      <c r="AT75" s="284"/>
      <c r="AU75" s="284"/>
      <c r="AV75" s="284"/>
      <c r="AW75" s="284"/>
      <c r="AX75" s="284"/>
      <c r="AY75" s="284"/>
      <c r="AZ75" s="284"/>
      <c r="BA75" s="285"/>
      <c r="BB75" s="116"/>
      <c r="BC75" s="116"/>
      <c r="BD75" s="116">
        <f>BD72+BD73+BD74</f>
        <v>541543.61</v>
      </c>
      <c r="BE75" s="116">
        <f t="shared" ref="BE75:BI75" si="75">BE72+BE73+BE74</f>
        <v>541543.60722000001</v>
      </c>
      <c r="BF75" s="116">
        <f t="shared" si="75"/>
        <v>541543.60722000001</v>
      </c>
      <c r="BG75" s="116">
        <f t="shared" si="75"/>
        <v>541543.60722000001</v>
      </c>
      <c r="BH75" s="116">
        <f t="shared" si="75"/>
        <v>541543.60722000001</v>
      </c>
      <c r="BI75" s="116">
        <f t="shared" si="75"/>
        <v>0</v>
      </c>
      <c r="BJ75" s="116">
        <f>BD75+BI75</f>
        <v>541543.61</v>
      </c>
      <c r="BK75" s="143">
        <f>BK72+BK73</f>
        <v>506667.24569999997</v>
      </c>
      <c r="BL75" s="286">
        <f>SUM(BL72:BL73)</f>
        <v>506667.24569999997</v>
      </c>
      <c r="BM75" s="71"/>
      <c r="BN75" s="71"/>
      <c r="BO75" s="71"/>
      <c r="BP75" s="71"/>
      <c r="BQ75" s="71"/>
      <c r="BR75" s="71"/>
      <c r="BS75" s="71"/>
      <c r="BT75" s="71"/>
      <c r="BU75" s="71"/>
      <c r="BV75" s="71"/>
      <c r="BW75" s="71"/>
      <c r="BX75" s="71"/>
      <c r="BY75" s="71"/>
      <c r="BZ75" s="71"/>
      <c r="CA75" s="71"/>
      <c r="CB75" s="71"/>
      <c r="CC75" s="71"/>
      <c r="CD75" s="71"/>
      <c r="CE75" s="71"/>
      <c r="CF75" s="71"/>
      <c r="CG75" s="71"/>
      <c r="CH75" s="71"/>
      <c r="CI75" s="71"/>
      <c r="CJ75" s="71"/>
      <c r="CK75" s="71"/>
      <c r="CL75" s="71"/>
      <c r="CM75" s="71"/>
      <c r="CN75" s="71"/>
      <c r="CO75" s="71"/>
      <c r="CP75" s="71"/>
      <c r="CQ75" s="71"/>
      <c r="CR75" s="71"/>
      <c r="CS75" s="71"/>
    </row>
    <row r="76" spans="1:97" s="164" customFormat="1">
      <c r="A76" s="225" t="s">
        <v>237</v>
      </c>
      <c r="B76" s="72">
        <v>1101</v>
      </c>
      <c r="C76" s="72">
        <v>211</v>
      </c>
      <c r="D76" s="77" t="s">
        <v>80</v>
      </c>
      <c r="E76" s="225"/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25"/>
      <c r="Z76" s="225"/>
      <c r="AA76" s="225"/>
      <c r="AB76" s="225"/>
      <c r="AC76" s="225"/>
      <c r="AD76" s="225"/>
      <c r="AE76" s="225"/>
      <c r="AF76" s="225"/>
      <c r="AG76" s="225"/>
      <c r="AH76" s="225"/>
      <c r="AI76" s="225"/>
      <c r="AJ76" s="225"/>
      <c r="AK76" s="225"/>
      <c r="AL76" s="225"/>
      <c r="AM76" s="225"/>
      <c r="AN76" s="225"/>
      <c r="AO76" s="225"/>
      <c r="AP76" s="225"/>
      <c r="AQ76" s="225"/>
      <c r="AR76" s="225"/>
      <c r="AS76" s="225"/>
      <c r="AT76" s="225"/>
      <c r="AU76" s="225"/>
      <c r="AV76" s="225"/>
      <c r="AW76" s="225"/>
      <c r="AX76" s="225"/>
      <c r="AY76" s="225"/>
      <c r="AZ76" s="225"/>
      <c r="BA76" s="72">
        <v>111</v>
      </c>
      <c r="BB76" s="94"/>
      <c r="BC76" s="94"/>
      <c r="BD76" s="94">
        <v>0</v>
      </c>
      <c r="BE76" s="94"/>
      <c r="BF76" s="94"/>
      <c r="BG76" s="94"/>
      <c r="BH76" s="94"/>
      <c r="BI76" s="94">
        <v>17885.080000000002</v>
      </c>
      <c r="BJ76" s="94">
        <f>BD76+BI76</f>
        <v>17885.080000000002</v>
      </c>
      <c r="BK76" s="94"/>
      <c r="BL76" s="94"/>
    </row>
    <row r="77" spans="1:97" s="164" customFormat="1" ht="14.25" customHeight="1">
      <c r="A77" s="225"/>
      <c r="B77" s="72"/>
      <c r="C77" s="72">
        <v>213</v>
      </c>
      <c r="D77" s="77" t="s">
        <v>84</v>
      </c>
      <c r="E77" s="225"/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25"/>
      <c r="Y77" s="225"/>
      <c r="Z77" s="225"/>
      <c r="AA77" s="225"/>
      <c r="AB77" s="225"/>
      <c r="AC77" s="225"/>
      <c r="AD77" s="225"/>
      <c r="AE77" s="225"/>
      <c r="AF77" s="225"/>
      <c r="AG77" s="225"/>
      <c r="AH77" s="225"/>
      <c r="AI77" s="225"/>
      <c r="AJ77" s="225"/>
      <c r="AK77" s="225"/>
      <c r="AL77" s="225"/>
      <c r="AM77" s="225"/>
      <c r="AN77" s="225"/>
      <c r="AO77" s="225"/>
      <c r="AP77" s="225"/>
      <c r="AQ77" s="225"/>
      <c r="AR77" s="225"/>
      <c r="AS77" s="225"/>
      <c r="AT77" s="225"/>
      <c r="AU77" s="225"/>
      <c r="AV77" s="225"/>
      <c r="AW77" s="225"/>
      <c r="AX77" s="225"/>
      <c r="AY77" s="225"/>
      <c r="AZ77" s="225"/>
      <c r="BA77" s="72">
        <v>119</v>
      </c>
      <c r="BB77" s="94"/>
      <c r="BC77" s="94"/>
      <c r="BD77" s="94">
        <v>0</v>
      </c>
      <c r="BE77" s="94"/>
      <c r="BF77" s="94"/>
      <c r="BG77" s="94"/>
      <c r="BH77" s="94"/>
      <c r="BI77" s="94">
        <v>5401.29</v>
      </c>
      <c r="BJ77" s="94">
        <f>BD77+BI77</f>
        <v>5401.29</v>
      </c>
      <c r="BK77" s="94"/>
      <c r="BL77" s="94"/>
    </row>
    <row r="78" spans="1:97" s="289" customFormat="1">
      <c r="A78" s="283" t="s">
        <v>88</v>
      </c>
      <c r="B78" s="288"/>
      <c r="C78" s="288"/>
      <c r="D78" s="288"/>
      <c r="E78" s="288"/>
      <c r="F78" s="288"/>
      <c r="G78" s="288"/>
      <c r="H78" s="288"/>
      <c r="I78" s="288"/>
      <c r="J78" s="288"/>
      <c r="K78" s="288"/>
      <c r="L78" s="288"/>
      <c r="M78" s="288"/>
      <c r="N78" s="288"/>
      <c r="O78" s="288"/>
      <c r="P78" s="288"/>
      <c r="Q78" s="288"/>
      <c r="R78" s="288"/>
      <c r="S78" s="288"/>
      <c r="T78" s="288"/>
      <c r="U78" s="288"/>
      <c r="V78" s="288"/>
      <c r="W78" s="288"/>
      <c r="X78" s="288"/>
      <c r="Y78" s="288"/>
      <c r="Z78" s="288"/>
      <c r="AA78" s="288"/>
      <c r="AB78" s="288"/>
      <c r="AC78" s="288"/>
      <c r="AD78" s="288"/>
      <c r="AE78" s="288"/>
      <c r="AF78" s="288"/>
      <c r="AG78" s="288"/>
      <c r="AH78" s="288"/>
      <c r="AI78" s="288"/>
      <c r="AJ78" s="288"/>
      <c r="AK78" s="288"/>
      <c r="AL78" s="288"/>
      <c r="AM78" s="288"/>
      <c r="AN78" s="288"/>
      <c r="AO78" s="288"/>
      <c r="AP78" s="288"/>
      <c r="AQ78" s="288"/>
      <c r="AR78" s="288"/>
      <c r="AS78" s="288"/>
      <c r="AT78" s="288"/>
      <c r="AU78" s="288"/>
      <c r="AV78" s="288"/>
      <c r="AW78" s="288"/>
      <c r="AX78" s="288"/>
      <c r="AY78" s="288"/>
      <c r="AZ78" s="288"/>
      <c r="BA78" s="288"/>
      <c r="BB78" s="125"/>
      <c r="BC78" s="125"/>
      <c r="BD78" s="125">
        <f>BD76+BD77</f>
        <v>0</v>
      </c>
      <c r="BE78" s="125">
        <f t="shared" ref="BE78:BJ78" si="76">BE76+BE77</f>
        <v>0</v>
      </c>
      <c r="BF78" s="125">
        <f t="shared" si="76"/>
        <v>0</v>
      </c>
      <c r="BG78" s="125">
        <f t="shared" si="76"/>
        <v>0</v>
      </c>
      <c r="BH78" s="125">
        <f t="shared" si="76"/>
        <v>0</v>
      </c>
      <c r="BI78" s="125">
        <f t="shared" si="76"/>
        <v>23286.370000000003</v>
      </c>
      <c r="BJ78" s="125">
        <f t="shared" si="76"/>
        <v>23286.370000000003</v>
      </c>
      <c r="BK78" s="125"/>
      <c r="BL78" s="125"/>
      <c r="BM78" s="164"/>
      <c r="BN78" s="164"/>
      <c r="BO78" s="164"/>
      <c r="BP78" s="164"/>
      <c r="BQ78" s="164"/>
      <c r="BR78" s="164"/>
      <c r="BS78" s="164"/>
      <c r="BT78" s="164"/>
      <c r="BU78" s="164"/>
      <c r="BV78" s="164"/>
      <c r="BW78" s="164"/>
      <c r="BX78" s="164"/>
      <c r="BY78" s="164"/>
      <c r="BZ78" s="164"/>
      <c r="CA78" s="164"/>
      <c r="CB78" s="164"/>
      <c r="CC78" s="164"/>
      <c r="CD78" s="164"/>
      <c r="CE78" s="164"/>
      <c r="CF78" s="164"/>
      <c r="CG78" s="164"/>
      <c r="CH78" s="164"/>
      <c r="CI78" s="164"/>
      <c r="CJ78" s="164"/>
      <c r="CK78" s="164"/>
      <c r="CL78" s="164"/>
      <c r="CM78" s="164"/>
      <c r="CN78" s="164"/>
      <c r="CO78" s="164"/>
      <c r="CP78" s="164"/>
      <c r="CQ78" s="164"/>
      <c r="CR78" s="164"/>
      <c r="CS78" s="164"/>
    </row>
    <row r="79" spans="1:97">
      <c r="A79" s="152" t="s">
        <v>116</v>
      </c>
      <c r="B79" s="153" t="s">
        <v>79</v>
      </c>
      <c r="C79" s="154">
        <v>211</v>
      </c>
      <c r="D79" s="287" t="s">
        <v>80</v>
      </c>
      <c r="E79" s="156">
        <v>5179867.3600000003</v>
      </c>
      <c r="F79" s="156">
        <v>-455145.93</v>
      </c>
      <c r="G79" s="156">
        <f>E79+F79</f>
        <v>4724721.4300000006</v>
      </c>
      <c r="H79" s="156">
        <v>797356.45</v>
      </c>
      <c r="I79" s="156">
        <f>G79+H79</f>
        <v>5522077.8800000008</v>
      </c>
      <c r="J79" s="156">
        <f>E79*1.037</f>
        <v>5371522.4523200002</v>
      </c>
      <c r="K79" s="156">
        <v>-472004.61</v>
      </c>
      <c r="L79" s="156"/>
      <c r="M79" s="156">
        <f>I79+L79</f>
        <v>5522077.8800000008</v>
      </c>
      <c r="N79" s="156"/>
      <c r="O79" s="156">
        <f t="shared" ref="O79" si="77">M79+N79</f>
        <v>5522077.8800000008</v>
      </c>
      <c r="P79" s="156"/>
      <c r="Q79" s="156">
        <f>O79+P79</f>
        <v>5522077.8800000008</v>
      </c>
      <c r="R79" s="156"/>
      <c r="S79" s="156">
        <f>Q79+R79</f>
        <v>5522077.8800000008</v>
      </c>
      <c r="T79" s="156">
        <v>71352</v>
      </c>
      <c r="U79" s="156">
        <f>S79+T79</f>
        <v>5593429.8800000008</v>
      </c>
      <c r="V79" s="156"/>
      <c r="W79" s="156">
        <f>U79+V79</f>
        <v>5593429.8800000008</v>
      </c>
      <c r="X79" s="156"/>
      <c r="Y79" s="156">
        <v>6357591.4199999999</v>
      </c>
      <c r="Z79" s="156"/>
      <c r="AA79" s="156">
        <f>Y79+Z79</f>
        <v>6357591.4199999999</v>
      </c>
      <c r="AB79" s="156"/>
      <c r="AC79" s="156">
        <f>AA79+AB79</f>
        <v>6357591.4199999999</v>
      </c>
      <c r="AD79" s="156">
        <v>-699929.9</v>
      </c>
      <c r="AE79" s="156">
        <f>AC79+AD79</f>
        <v>5657661.5199999996</v>
      </c>
      <c r="AF79" s="156"/>
      <c r="AG79" s="156">
        <f>AE79+AF79</f>
        <v>5657661.5199999996</v>
      </c>
      <c r="AH79" s="156"/>
      <c r="AI79" s="96">
        <f>AG79+AH79</f>
        <v>5657661.5199999996</v>
      </c>
      <c r="AJ79" s="96"/>
      <c r="AK79" s="96">
        <f>AI79+AJ79</f>
        <v>5657661.5199999996</v>
      </c>
      <c r="AL79" s="96"/>
      <c r="AM79" s="96">
        <f>AK79+AL79</f>
        <v>5657661.5199999996</v>
      </c>
      <c r="AN79" s="96">
        <v>20206.38</v>
      </c>
      <c r="AO79" s="96">
        <f>AM79+AN79</f>
        <v>5677867.8999999994</v>
      </c>
      <c r="AP79" s="96"/>
      <c r="AQ79" s="96">
        <f>AO79+AP79</f>
        <v>5677867.8999999994</v>
      </c>
      <c r="AR79" s="96"/>
      <c r="AS79" s="96">
        <f>AQ79+AR79</f>
        <v>5677867.8999999994</v>
      </c>
      <c r="AT79" s="96"/>
      <c r="AU79" s="96">
        <f>AS79+AT79</f>
        <v>5677867.8999999994</v>
      </c>
      <c r="AV79" s="96"/>
      <c r="AW79" s="96">
        <f>AU79+AV79</f>
        <v>5677867.8999999994</v>
      </c>
      <c r="AX79" s="96"/>
      <c r="AY79" s="96">
        <f>AW79+AX79</f>
        <v>5677867.8999999994</v>
      </c>
      <c r="AZ79" s="96"/>
      <c r="BA79" s="157">
        <v>111</v>
      </c>
      <c r="BB79" s="96"/>
      <c r="BC79" s="96"/>
      <c r="BD79" s="96">
        <v>5894127.8300000001</v>
      </c>
      <c r="BE79" s="96">
        <v>5557220.0099999998</v>
      </c>
      <c r="BF79" s="96">
        <v>5557220.0099999998</v>
      </c>
      <c r="BG79" s="96">
        <v>5557220.0099999998</v>
      </c>
      <c r="BH79" s="96">
        <v>5557220.0099999998</v>
      </c>
      <c r="BI79" s="96">
        <v>0</v>
      </c>
      <c r="BJ79" s="96">
        <f>BD79+BI79</f>
        <v>5894127.8300000001</v>
      </c>
      <c r="BK79" s="96">
        <v>4743917.75</v>
      </c>
      <c r="BL79" s="141">
        <v>4743917.75</v>
      </c>
    </row>
    <row r="80" spans="1:97">
      <c r="A80" s="69"/>
      <c r="B80" s="69"/>
      <c r="C80" s="72">
        <v>213</v>
      </c>
      <c r="D80" s="77" t="s">
        <v>84</v>
      </c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5">
        <v>119</v>
      </c>
      <c r="BB80" s="94"/>
      <c r="BC80" s="94"/>
      <c r="BD80" s="94">
        <v>1787576.6</v>
      </c>
      <c r="BE80" s="94">
        <v>1678280.44</v>
      </c>
      <c r="BF80" s="94">
        <v>1678280.44</v>
      </c>
      <c r="BG80" s="94">
        <v>1678280.44</v>
      </c>
      <c r="BH80" s="94">
        <v>1678280.44</v>
      </c>
      <c r="BI80" s="94">
        <v>0</v>
      </c>
      <c r="BJ80" s="94">
        <f t="shared" ref="BJ80:BJ81" si="78">BD80+BI80</f>
        <v>1787576.6</v>
      </c>
      <c r="BK80" s="109"/>
      <c r="BL80" s="146"/>
    </row>
    <row r="81" spans="1:97" ht="21.75" thickBot="1">
      <c r="A81" s="69"/>
      <c r="B81" s="69"/>
      <c r="C81" s="72">
        <v>266</v>
      </c>
      <c r="D81" s="77" t="s">
        <v>87</v>
      </c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5">
        <v>111</v>
      </c>
      <c r="BB81" s="94"/>
      <c r="BC81" s="94"/>
      <c r="BD81" s="94">
        <v>25000</v>
      </c>
      <c r="BE81" s="94"/>
      <c r="BF81" s="94"/>
      <c r="BG81" s="94"/>
      <c r="BH81" s="94"/>
      <c r="BI81" s="94">
        <v>0</v>
      </c>
      <c r="BJ81" s="94">
        <f t="shared" si="78"/>
        <v>25000</v>
      </c>
      <c r="BK81" s="105"/>
      <c r="BL81" s="121"/>
    </row>
    <row r="82" spans="1:97" s="145" customFormat="1">
      <c r="A82" s="283" t="s">
        <v>88</v>
      </c>
      <c r="B82" s="284"/>
      <c r="C82" s="284"/>
      <c r="D82" s="284"/>
      <c r="E82" s="284"/>
      <c r="F82" s="284"/>
      <c r="G82" s="284"/>
      <c r="H82" s="284"/>
      <c r="I82" s="284"/>
      <c r="J82" s="284"/>
      <c r="K82" s="284"/>
      <c r="L82" s="284"/>
      <c r="M82" s="284"/>
      <c r="N82" s="284"/>
      <c r="O82" s="284"/>
      <c r="P82" s="284"/>
      <c r="Q82" s="284"/>
      <c r="R82" s="284"/>
      <c r="S82" s="284"/>
      <c r="T82" s="284"/>
      <c r="U82" s="284"/>
      <c r="V82" s="284"/>
      <c r="W82" s="284"/>
      <c r="X82" s="284"/>
      <c r="Y82" s="284"/>
      <c r="Z82" s="284"/>
      <c r="AA82" s="284"/>
      <c r="AB82" s="284"/>
      <c r="AC82" s="284"/>
      <c r="AD82" s="284"/>
      <c r="AE82" s="284"/>
      <c r="AF82" s="284"/>
      <c r="AG82" s="284"/>
      <c r="AH82" s="284"/>
      <c r="AI82" s="284"/>
      <c r="AJ82" s="284"/>
      <c r="AK82" s="284"/>
      <c r="AL82" s="284"/>
      <c r="AM82" s="284"/>
      <c r="AN82" s="284"/>
      <c r="AO82" s="284"/>
      <c r="AP82" s="284"/>
      <c r="AQ82" s="284"/>
      <c r="AR82" s="284"/>
      <c r="AS82" s="284"/>
      <c r="AT82" s="284"/>
      <c r="AU82" s="284"/>
      <c r="AV82" s="284"/>
      <c r="AW82" s="284"/>
      <c r="AX82" s="284"/>
      <c r="AY82" s="284"/>
      <c r="AZ82" s="284"/>
      <c r="BA82" s="285"/>
      <c r="BB82" s="116"/>
      <c r="BC82" s="116"/>
      <c r="BD82" s="116">
        <f>BD79+BD80+BD81</f>
        <v>7706704.4299999997</v>
      </c>
      <c r="BE82" s="116">
        <f t="shared" ref="BE82:BI82" si="79">BE79+BE80+BE81</f>
        <v>7235500.4499999993</v>
      </c>
      <c r="BF82" s="116">
        <f t="shared" si="79"/>
        <v>7235500.4499999993</v>
      </c>
      <c r="BG82" s="116">
        <f t="shared" si="79"/>
        <v>7235500.4499999993</v>
      </c>
      <c r="BH82" s="116">
        <f t="shared" si="79"/>
        <v>7235500.4499999993</v>
      </c>
      <c r="BI82" s="116">
        <f t="shared" si="79"/>
        <v>0</v>
      </c>
      <c r="BJ82" s="116">
        <f t="shared" ref="BJ82:BJ87" si="80">BD82+BI82</f>
        <v>7706704.4299999997</v>
      </c>
      <c r="BK82" s="143">
        <f t="shared" ref="BK82:BL82" si="81">SUM(BK75:BK80)</f>
        <v>5250584.9956999999</v>
      </c>
      <c r="BL82" s="286">
        <f t="shared" si="81"/>
        <v>5250584.9956999999</v>
      </c>
      <c r="BM82" s="71"/>
      <c r="BN82" s="71"/>
      <c r="BO82" s="71"/>
      <c r="BP82" s="71"/>
      <c r="BQ82" s="71"/>
      <c r="BR82" s="71"/>
      <c r="BS82" s="71"/>
      <c r="BT82" s="71"/>
      <c r="BU82" s="71"/>
      <c r="BV82" s="71"/>
      <c r="BW82" s="71"/>
      <c r="BX82" s="71"/>
      <c r="BY82" s="71"/>
      <c r="BZ82" s="71"/>
      <c r="CA82" s="71"/>
      <c r="CB82" s="71"/>
      <c r="CC82" s="71"/>
      <c r="CD82" s="71"/>
      <c r="CE82" s="71"/>
      <c r="CF82" s="71"/>
      <c r="CG82" s="71"/>
      <c r="CH82" s="71"/>
      <c r="CI82" s="71"/>
      <c r="CJ82" s="71"/>
      <c r="CK82" s="71"/>
      <c r="CL82" s="71"/>
      <c r="CM82" s="71"/>
      <c r="CN82" s="71"/>
      <c r="CO82" s="71"/>
      <c r="CP82" s="71"/>
      <c r="CQ82" s="71"/>
      <c r="CR82" s="71"/>
      <c r="CS82" s="71"/>
    </row>
    <row r="83" spans="1:97" s="164" customFormat="1">
      <c r="A83" s="72" t="s">
        <v>238</v>
      </c>
      <c r="B83" s="72">
        <v>1101</v>
      </c>
      <c r="C83" s="72">
        <v>211</v>
      </c>
      <c r="D83" s="287" t="s">
        <v>80</v>
      </c>
      <c r="E83" s="225"/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  <c r="Q83" s="225"/>
      <c r="R83" s="225"/>
      <c r="S83" s="225"/>
      <c r="T83" s="225"/>
      <c r="U83" s="225"/>
      <c r="V83" s="225"/>
      <c r="W83" s="225"/>
      <c r="X83" s="225"/>
      <c r="Y83" s="225"/>
      <c r="Z83" s="225"/>
      <c r="AA83" s="225"/>
      <c r="AB83" s="225"/>
      <c r="AC83" s="225"/>
      <c r="AD83" s="225"/>
      <c r="AE83" s="225"/>
      <c r="AF83" s="225"/>
      <c r="AG83" s="225"/>
      <c r="AH83" s="225"/>
      <c r="AI83" s="225"/>
      <c r="AJ83" s="225"/>
      <c r="AK83" s="225"/>
      <c r="AL83" s="225"/>
      <c r="AM83" s="225"/>
      <c r="AN83" s="225"/>
      <c r="AO83" s="225"/>
      <c r="AP83" s="225"/>
      <c r="AQ83" s="225"/>
      <c r="AR83" s="225"/>
      <c r="AS83" s="225"/>
      <c r="AT83" s="225"/>
      <c r="AU83" s="225"/>
      <c r="AV83" s="225"/>
      <c r="AW83" s="225"/>
      <c r="AX83" s="225"/>
      <c r="AY83" s="225"/>
      <c r="AZ83" s="225"/>
      <c r="BA83" s="72">
        <v>111</v>
      </c>
      <c r="BB83" s="94"/>
      <c r="BC83" s="94"/>
      <c r="BD83" s="94">
        <v>0</v>
      </c>
      <c r="BE83" s="94"/>
      <c r="BF83" s="94"/>
      <c r="BG83" s="94"/>
      <c r="BH83" s="94"/>
      <c r="BI83" s="94">
        <v>259709.05</v>
      </c>
      <c r="BJ83" s="94">
        <f t="shared" si="80"/>
        <v>259709.05</v>
      </c>
      <c r="BK83" s="94"/>
      <c r="BL83" s="94"/>
    </row>
    <row r="84" spans="1:97" s="164" customFormat="1">
      <c r="A84" s="72"/>
      <c r="B84" s="72"/>
      <c r="C84" s="72">
        <v>213</v>
      </c>
      <c r="D84" s="77" t="s">
        <v>84</v>
      </c>
      <c r="E84" s="225"/>
      <c r="F84" s="225"/>
      <c r="G84" s="225"/>
      <c r="H84" s="225"/>
      <c r="I84" s="225"/>
      <c r="J84" s="225"/>
      <c r="K84" s="225"/>
      <c r="L84" s="225"/>
      <c r="M84" s="225"/>
      <c r="N84" s="225"/>
      <c r="O84" s="225"/>
      <c r="P84" s="225"/>
      <c r="Q84" s="225"/>
      <c r="R84" s="225"/>
      <c r="S84" s="225"/>
      <c r="T84" s="225"/>
      <c r="U84" s="225"/>
      <c r="V84" s="225"/>
      <c r="W84" s="225"/>
      <c r="X84" s="225"/>
      <c r="Y84" s="225"/>
      <c r="Z84" s="225"/>
      <c r="AA84" s="225"/>
      <c r="AB84" s="225"/>
      <c r="AC84" s="225"/>
      <c r="AD84" s="225"/>
      <c r="AE84" s="225"/>
      <c r="AF84" s="225"/>
      <c r="AG84" s="225"/>
      <c r="AH84" s="225"/>
      <c r="AI84" s="225"/>
      <c r="AJ84" s="225"/>
      <c r="AK84" s="225"/>
      <c r="AL84" s="225"/>
      <c r="AM84" s="225"/>
      <c r="AN84" s="225"/>
      <c r="AO84" s="225"/>
      <c r="AP84" s="225"/>
      <c r="AQ84" s="225"/>
      <c r="AR84" s="225"/>
      <c r="AS84" s="225"/>
      <c r="AT84" s="225"/>
      <c r="AU84" s="225"/>
      <c r="AV84" s="225"/>
      <c r="AW84" s="225"/>
      <c r="AX84" s="225"/>
      <c r="AY84" s="225"/>
      <c r="AZ84" s="225"/>
      <c r="BA84" s="72">
        <v>119</v>
      </c>
      <c r="BB84" s="94"/>
      <c r="BC84" s="94"/>
      <c r="BD84" s="94">
        <v>0</v>
      </c>
      <c r="BE84" s="94"/>
      <c r="BF84" s="94"/>
      <c r="BG84" s="94"/>
      <c r="BH84" s="94"/>
      <c r="BI84" s="94">
        <v>78432.13</v>
      </c>
      <c r="BJ84" s="94">
        <f t="shared" si="80"/>
        <v>78432.13</v>
      </c>
      <c r="BK84" s="94"/>
      <c r="BL84" s="94"/>
    </row>
    <row r="85" spans="1:97" s="289" customFormat="1">
      <c r="A85" s="288"/>
      <c r="B85" s="288"/>
      <c r="C85" s="288"/>
      <c r="D85" s="288"/>
      <c r="E85" s="288"/>
      <c r="F85" s="288"/>
      <c r="G85" s="288"/>
      <c r="H85" s="288"/>
      <c r="I85" s="288"/>
      <c r="J85" s="288"/>
      <c r="K85" s="288"/>
      <c r="L85" s="288"/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288"/>
      <c r="AQ85" s="288"/>
      <c r="AR85" s="288"/>
      <c r="AS85" s="288"/>
      <c r="AT85" s="288"/>
      <c r="AU85" s="288"/>
      <c r="AV85" s="288"/>
      <c r="AW85" s="288"/>
      <c r="AX85" s="288"/>
      <c r="AY85" s="288"/>
      <c r="AZ85" s="288"/>
      <c r="BA85" s="290"/>
      <c r="BB85" s="125"/>
      <c r="BC85" s="125"/>
      <c r="BD85" s="125">
        <f>BD83+BD84</f>
        <v>0</v>
      </c>
      <c r="BE85" s="125"/>
      <c r="BF85" s="125"/>
      <c r="BG85" s="125"/>
      <c r="BH85" s="125"/>
      <c r="BI85" s="125">
        <f>BI83+BI84</f>
        <v>338141.18</v>
      </c>
      <c r="BJ85" s="125">
        <f t="shared" si="80"/>
        <v>338141.18</v>
      </c>
      <c r="BK85" s="125"/>
      <c r="BL85" s="125"/>
      <c r="BM85" s="164"/>
      <c r="BN85" s="164"/>
      <c r="BO85" s="164"/>
      <c r="BP85" s="164"/>
      <c r="BQ85" s="164"/>
      <c r="BR85" s="164"/>
      <c r="BS85" s="164"/>
      <c r="BT85" s="164"/>
      <c r="BU85" s="164"/>
      <c r="BV85" s="164"/>
      <c r="BW85" s="164"/>
      <c r="BX85" s="164"/>
      <c r="BY85" s="164"/>
      <c r="BZ85" s="164"/>
      <c r="CA85" s="164"/>
      <c r="CB85" s="164"/>
      <c r="CC85" s="164"/>
      <c r="CD85" s="164"/>
      <c r="CE85" s="164"/>
      <c r="CF85" s="164"/>
      <c r="CG85" s="164"/>
      <c r="CH85" s="164"/>
      <c r="CI85" s="164"/>
      <c r="CJ85" s="164"/>
      <c r="CK85" s="164"/>
      <c r="CL85" s="164"/>
      <c r="CM85" s="164"/>
      <c r="CN85" s="164"/>
      <c r="CO85" s="164"/>
      <c r="CP85" s="164"/>
      <c r="CQ85" s="164"/>
      <c r="CR85" s="164"/>
      <c r="CS85" s="164"/>
    </row>
    <row r="86" spans="1:97">
      <c r="A86" s="152" t="s">
        <v>117</v>
      </c>
      <c r="B86" s="153"/>
      <c r="C86" s="154">
        <v>226</v>
      </c>
      <c r="D86" s="162" t="s">
        <v>105</v>
      </c>
      <c r="E86" s="156" t="e">
        <f>SUM(#REF!)</f>
        <v>#REF!</v>
      </c>
      <c r="F86" s="156"/>
      <c r="G86" s="156" t="e">
        <f>E86+F86</f>
        <v>#REF!</v>
      </c>
      <c r="H86" s="156"/>
      <c r="I86" s="156" t="e">
        <f>G86+H86</f>
        <v>#REF!</v>
      </c>
      <c r="J86" s="156" t="e">
        <f>SUM(#REF!)</f>
        <v>#REF!</v>
      </c>
      <c r="K86" s="156"/>
      <c r="L86" s="156"/>
      <c r="M86" s="156" t="e">
        <f>I86+L86</f>
        <v>#REF!</v>
      </c>
      <c r="N86" s="156"/>
      <c r="O86" s="156" t="e">
        <f>M86+N86</f>
        <v>#REF!</v>
      </c>
      <c r="P86" s="156"/>
      <c r="Q86" s="156" t="e">
        <f>O86+P86</f>
        <v>#REF!</v>
      </c>
      <c r="R86" s="156"/>
      <c r="S86" s="156" t="e">
        <f>Q86+R86</f>
        <v>#REF!</v>
      </c>
      <c r="T86" s="156" t="e">
        <f>#REF!+#REF!+#REF!+#REF!+#REF!</f>
        <v>#REF!</v>
      </c>
      <c r="U86" s="156" t="e">
        <f>S86+T86</f>
        <v>#REF!</v>
      </c>
      <c r="V86" s="156"/>
      <c r="W86" s="156" t="e">
        <f>U86+V86</f>
        <v>#REF!</v>
      </c>
      <c r="X86" s="156" t="e">
        <f>#REF!</f>
        <v>#REF!</v>
      </c>
      <c r="Y86" s="156" t="e">
        <f>SUM(#REF!)</f>
        <v>#REF!</v>
      </c>
      <c r="Z86" s="156"/>
      <c r="AA86" s="156" t="e">
        <f>Y86+Z86</f>
        <v>#REF!</v>
      </c>
      <c r="AB86" s="156" t="e">
        <f>#REF!+#REF!</f>
        <v>#REF!</v>
      </c>
      <c r="AC86" s="156" t="e">
        <f>AA86+AB86</f>
        <v>#REF!</v>
      </c>
      <c r="AD86" s="156"/>
      <c r="AE86" s="156" t="e">
        <f>AC86+AD86</f>
        <v>#REF!</v>
      </c>
      <c r="AF86" s="156"/>
      <c r="AG86" s="156" t="e">
        <f>AE86+AF86</f>
        <v>#REF!</v>
      </c>
      <c r="AH86" s="156"/>
      <c r="AI86" s="96" t="e">
        <f>AG86+AH86</f>
        <v>#REF!</v>
      </c>
      <c r="AJ86" s="96"/>
      <c r="AK86" s="96" t="e">
        <f>AI86+AJ86</f>
        <v>#REF!</v>
      </c>
      <c r="AL86" s="96"/>
      <c r="AM86" s="96" t="e">
        <f>AK86+AL86</f>
        <v>#REF!</v>
      </c>
      <c r="AN86" s="96"/>
      <c r="AO86" s="96" t="e">
        <f>AM86+AN86</f>
        <v>#REF!</v>
      </c>
      <c r="AP86" s="96"/>
      <c r="AQ86" s="96" t="e">
        <f>AO86+AP86</f>
        <v>#REF!</v>
      </c>
      <c r="AR86" s="96"/>
      <c r="AS86" s="96" t="e">
        <f>AQ86+AR86</f>
        <v>#REF!</v>
      </c>
      <c r="AT86" s="96"/>
      <c r="AU86" s="96" t="e">
        <f>AS86+AT86</f>
        <v>#REF!</v>
      </c>
      <c r="AV86" s="96"/>
      <c r="AW86" s="96" t="e">
        <f>AU86+AV86</f>
        <v>#REF!</v>
      </c>
      <c r="AX86" s="96">
        <v>0</v>
      </c>
      <c r="AY86" s="96" t="e">
        <f>AW86+AX86</f>
        <v>#REF!</v>
      </c>
      <c r="AZ86" s="96"/>
      <c r="BA86" s="157">
        <v>244</v>
      </c>
      <c r="BB86" s="96" t="e">
        <f>SUM(#REF!)</f>
        <v>#REF!</v>
      </c>
      <c r="BC86" s="96" t="e">
        <f>#REF!+#REF!+#REF!+#REF!+#REF!+#REF!+#REF!+#REF!+#REF!+#REF!+#REF!+#REF!+#REF!+#REF!+#REF!+#REF!+#REF!+#REF!+#REF!+#REF!+#REF!+#REF!+#REF!+#REF!+#REF!</f>
        <v>#REF!</v>
      </c>
      <c r="BD86" s="96">
        <f>BD87+BD88+BD89+BD90+BD91+BD92+BO87+BD93+BD94+BD95+BD96+BD97+BD98+BD99+BD100+BD101+BD102+BD103+BD104+BD105+BD106+BD107</f>
        <v>449890</v>
      </c>
      <c r="BE86" s="96">
        <f t="shared" ref="BE86:BI86" si="82">BE87+BE88+BE89+BE90+BE91+BE92+BP87+BE93+BE94+BE95+BE96+BE97+BE98+BE99+BE100+BE101+BE102+BE103+BE104+BE105+BE106+BE107</f>
        <v>0</v>
      </c>
      <c r="BF86" s="96">
        <f t="shared" si="82"/>
        <v>0</v>
      </c>
      <c r="BG86" s="96">
        <f t="shared" si="82"/>
        <v>0</v>
      </c>
      <c r="BH86" s="96">
        <f t="shared" si="82"/>
        <v>0</v>
      </c>
      <c r="BI86" s="96">
        <f t="shared" si="82"/>
        <v>0</v>
      </c>
      <c r="BJ86" s="96">
        <f t="shared" si="80"/>
        <v>449890</v>
      </c>
      <c r="BK86" s="96" t="e">
        <f>#REF!+#REF!+#REF!+#REF!+#REF!+#REF!+#REF!+#REF!+#REF!+#REF!+#REF!+#REF!+#REF!+#REF!+#REF!+#REF!+#REF!+#REF!</f>
        <v>#REF!</v>
      </c>
      <c r="BL86" s="96" t="e">
        <f>#REF!+#REF!+#REF!+#REF!+#REF!+#REF!+#REF!+#REF!+#REF!+#REF!+#REF!+#REF!+#REF!+#REF!+#REF!+#REF!+#REF!+#REF!</f>
        <v>#REF!</v>
      </c>
    </row>
    <row r="87" spans="1:97" ht="22.5">
      <c r="A87" s="152"/>
      <c r="B87" s="153"/>
      <c r="C87" s="154"/>
      <c r="D87" s="155" t="s">
        <v>118</v>
      </c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  <c r="AC87" s="156"/>
      <c r="AD87" s="156"/>
      <c r="AE87" s="156"/>
      <c r="AF87" s="156"/>
      <c r="AG87" s="156"/>
      <c r="AH87" s="15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AW87" s="96"/>
      <c r="AX87" s="96"/>
      <c r="AY87" s="96"/>
      <c r="AZ87" s="96"/>
      <c r="BA87" s="157"/>
      <c r="BB87" s="96"/>
      <c r="BC87" s="96"/>
      <c r="BD87" s="158">
        <v>400</v>
      </c>
      <c r="BE87" s="158"/>
      <c r="BF87" s="158"/>
      <c r="BG87" s="158"/>
      <c r="BH87" s="158"/>
      <c r="BI87" s="158">
        <v>0</v>
      </c>
      <c r="BJ87" s="158">
        <f t="shared" si="80"/>
        <v>400</v>
      </c>
      <c r="BK87" s="96"/>
      <c r="BL87" s="96"/>
    </row>
    <row r="88" spans="1:97" ht="33.75">
      <c r="A88" s="152"/>
      <c r="B88" s="153"/>
      <c r="C88" s="154"/>
      <c r="D88" s="155" t="s">
        <v>119</v>
      </c>
      <c r="E88" s="156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  <c r="AC88" s="156"/>
      <c r="AD88" s="156"/>
      <c r="AE88" s="156"/>
      <c r="AF88" s="156"/>
      <c r="AG88" s="156"/>
      <c r="AH88" s="15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157"/>
      <c r="BB88" s="96"/>
      <c r="BC88" s="96"/>
      <c r="BD88" s="158">
        <v>19200</v>
      </c>
      <c r="BE88" s="158"/>
      <c r="BF88" s="158"/>
      <c r="BG88" s="158"/>
      <c r="BH88" s="158"/>
      <c r="BI88" s="158">
        <v>0</v>
      </c>
      <c r="BJ88" s="158">
        <f t="shared" ref="BJ88:BJ107" si="83">BD88+BI88</f>
        <v>19200</v>
      </c>
      <c r="BK88" s="96"/>
      <c r="BL88" s="96"/>
    </row>
    <row r="89" spans="1:97" ht="22.5">
      <c r="A89" s="152"/>
      <c r="B89" s="153"/>
      <c r="C89" s="154"/>
      <c r="D89" s="155" t="s">
        <v>120</v>
      </c>
      <c r="E89" s="156"/>
      <c r="F89" s="156"/>
      <c r="G89" s="156"/>
      <c r="H89" s="156"/>
      <c r="I89" s="156"/>
      <c r="J89" s="156"/>
      <c r="K89" s="156"/>
      <c r="L89" s="156"/>
      <c r="M89" s="156"/>
      <c r="N89" s="156"/>
      <c r="O89" s="156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  <c r="AC89" s="156"/>
      <c r="AD89" s="156"/>
      <c r="AE89" s="156"/>
      <c r="AF89" s="156"/>
      <c r="AG89" s="156"/>
      <c r="AH89" s="156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  <c r="AV89" s="96"/>
      <c r="AW89" s="96"/>
      <c r="AX89" s="96"/>
      <c r="AY89" s="96"/>
      <c r="AZ89" s="96"/>
      <c r="BA89" s="157"/>
      <c r="BB89" s="96"/>
      <c r="BC89" s="96"/>
      <c r="BD89" s="158">
        <v>27900</v>
      </c>
      <c r="BE89" s="158"/>
      <c r="BF89" s="158"/>
      <c r="BG89" s="158"/>
      <c r="BH89" s="158"/>
      <c r="BI89" s="158">
        <v>0</v>
      </c>
      <c r="BJ89" s="158">
        <f t="shared" si="83"/>
        <v>27900</v>
      </c>
      <c r="BK89" s="96"/>
      <c r="BL89" s="96"/>
    </row>
    <row r="90" spans="1:97" ht="22.5">
      <c r="A90" s="152"/>
      <c r="B90" s="153"/>
      <c r="C90" s="154"/>
      <c r="D90" s="155" t="s">
        <v>121</v>
      </c>
      <c r="E90" s="156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  <c r="AC90" s="156"/>
      <c r="AD90" s="156"/>
      <c r="AE90" s="156"/>
      <c r="AF90" s="156"/>
      <c r="AG90" s="156"/>
      <c r="AH90" s="156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157"/>
      <c r="BB90" s="96"/>
      <c r="BC90" s="96"/>
      <c r="BD90" s="158">
        <v>12750</v>
      </c>
      <c r="BE90" s="158"/>
      <c r="BF90" s="158"/>
      <c r="BG90" s="158"/>
      <c r="BH90" s="158"/>
      <c r="BI90" s="158">
        <v>0</v>
      </c>
      <c r="BJ90" s="158">
        <f t="shared" si="83"/>
        <v>12750</v>
      </c>
      <c r="BK90" s="96"/>
      <c r="BL90" s="96"/>
    </row>
    <row r="91" spans="1:97" ht="22.5">
      <c r="A91" s="152"/>
      <c r="B91" s="153"/>
      <c r="C91" s="154"/>
      <c r="D91" s="155" t="s">
        <v>122</v>
      </c>
      <c r="E91" s="156"/>
      <c r="F91" s="156"/>
      <c r="G91" s="156"/>
      <c r="H91" s="156"/>
      <c r="I91" s="156"/>
      <c r="J91" s="156"/>
      <c r="K91" s="156"/>
      <c r="L91" s="156"/>
      <c r="M91" s="156"/>
      <c r="N91" s="156"/>
      <c r="O91" s="156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  <c r="AC91" s="156"/>
      <c r="AD91" s="156"/>
      <c r="AE91" s="156"/>
      <c r="AF91" s="156"/>
      <c r="AG91" s="156"/>
      <c r="AH91" s="156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  <c r="AT91" s="96"/>
      <c r="AU91" s="96"/>
      <c r="AV91" s="96"/>
      <c r="AW91" s="96"/>
      <c r="AX91" s="96"/>
      <c r="AY91" s="96"/>
      <c r="AZ91" s="96"/>
      <c r="BA91" s="157"/>
      <c r="BB91" s="96"/>
      <c r="BC91" s="96"/>
      <c r="BD91" s="158">
        <v>20450</v>
      </c>
      <c r="BE91" s="158"/>
      <c r="BF91" s="158"/>
      <c r="BG91" s="158"/>
      <c r="BH91" s="158"/>
      <c r="BI91" s="158">
        <v>0</v>
      </c>
      <c r="BJ91" s="158">
        <f t="shared" si="83"/>
        <v>20450</v>
      </c>
      <c r="BK91" s="96"/>
      <c r="BL91" s="96"/>
    </row>
    <row r="92" spans="1:97" ht="25.5" customHeight="1">
      <c r="A92" s="152"/>
      <c r="B92" s="153"/>
      <c r="C92" s="154"/>
      <c r="D92" s="155" t="s">
        <v>134</v>
      </c>
      <c r="E92" s="156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  <c r="AC92" s="156"/>
      <c r="AD92" s="156"/>
      <c r="AE92" s="156"/>
      <c r="AF92" s="156"/>
      <c r="AG92" s="156"/>
      <c r="AH92" s="15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157"/>
      <c r="BB92" s="96"/>
      <c r="BC92" s="96"/>
      <c r="BD92" s="158">
        <v>37200</v>
      </c>
      <c r="BE92" s="158"/>
      <c r="BF92" s="158"/>
      <c r="BG92" s="158"/>
      <c r="BH92" s="158"/>
      <c r="BI92" s="158">
        <v>0</v>
      </c>
      <c r="BJ92" s="158">
        <f t="shared" si="83"/>
        <v>37200</v>
      </c>
      <c r="BK92" s="96"/>
      <c r="BL92" s="96"/>
    </row>
    <row r="93" spans="1:97" ht="22.5">
      <c r="A93" s="152"/>
      <c r="B93" s="153"/>
      <c r="C93" s="154"/>
      <c r="D93" s="155" t="s">
        <v>124</v>
      </c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6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  <c r="AT93" s="96"/>
      <c r="AU93" s="96"/>
      <c r="AV93" s="96"/>
      <c r="AW93" s="96"/>
      <c r="AX93" s="96"/>
      <c r="AY93" s="96"/>
      <c r="AZ93" s="96"/>
      <c r="BA93" s="157"/>
      <c r="BB93" s="96"/>
      <c r="BC93" s="96"/>
      <c r="BD93" s="158">
        <v>23600</v>
      </c>
      <c r="BE93" s="158"/>
      <c r="BF93" s="158"/>
      <c r="BG93" s="158"/>
      <c r="BH93" s="158"/>
      <c r="BI93" s="158">
        <v>0</v>
      </c>
      <c r="BJ93" s="158">
        <f t="shared" si="83"/>
        <v>23600</v>
      </c>
      <c r="BK93" s="96"/>
      <c r="BL93" s="96"/>
    </row>
    <row r="94" spans="1:97" ht="22.5">
      <c r="A94" s="152"/>
      <c r="B94" s="153"/>
      <c r="C94" s="154"/>
      <c r="D94" s="155" t="s">
        <v>125</v>
      </c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  <c r="AC94" s="156"/>
      <c r="AD94" s="156"/>
      <c r="AE94" s="156"/>
      <c r="AF94" s="156"/>
      <c r="AG94" s="156"/>
      <c r="AH94" s="15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157"/>
      <c r="BB94" s="96"/>
      <c r="BC94" s="96"/>
      <c r="BD94" s="158">
        <v>20400</v>
      </c>
      <c r="BE94" s="158"/>
      <c r="BF94" s="158"/>
      <c r="BG94" s="158"/>
      <c r="BH94" s="158"/>
      <c r="BI94" s="158">
        <v>0</v>
      </c>
      <c r="BJ94" s="158">
        <f t="shared" si="83"/>
        <v>20400</v>
      </c>
      <c r="BK94" s="96"/>
      <c r="BL94" s="96"/>
    </row>
    <row r="95" spans="1:97" ht="22.5">
      <c r="A95" s="152"/>
      <c r="B95" s="153"/>
      <c r="C95" s="154"/>
      <c r="D95" s="155" t="s">
        <v>126</v>
      </c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  <c r="AC95" s="156"/>
      <c r="AD95" s="156"/>
      <c r="AE95" s="156"/>
      <c r="AF95" s="156"/>
      <c r="AG95" s="156"/>
      <c r="AH95" s="156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6"/>
      <c r="AU95" s="96"/>
      <c r="AV95" s="96"/>
      <c r="AW95" s="96"/>
      <c r="AX95" s="96"/>
      <c r="AY95" s="96"/>
      <c r="AZ95" s="96"/>
      <c r="BA95" s="157"/>
      <c r="BB95" s="96"/>
      <c r="BC95" s="96"/>
      <c r="BD95" s="158">
        <v>47775</v>
      </c>
      <c r="BE95" s="158"/>
      <c r="BF95" s="158"/>
      <c r="BG95" s="158"/>
      <c r="BH95" s="158"/>
      <c r="BI95" s="158">
        <v>0</v>
      </c>
      <c r="BJ95" s="158">
        <f t="shared" si="83"/>
        <v>47775</v>
      </c>
      <c r="BK95" s="96"/>
      <c r="BL95" s="96"/>
    </row>
    <row r="96" spans="1:97" ht="22.5">
      <c r="A96" s="152"/>
      <c r="B96" s="153"/>
      <c r="C96" s="154"/>
      <c r="D96" s="155" t="s">
        <v>127</v>
      </c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  <c r="AC96" s="156"/>
      <c r="AD96" s="156"/>
      <c r="AE96" s="156"/>
      <c r="AF96" s="156"/>
      <c r="AG96" s="156"/>
      <c r="AH96" s="156"/>
      <c r="AI96" s="96"/>
      <c r="AJ96" s="96"/>
      <c r="AK96" s="96"/>
      <c r="AL96" s="96"/>
      <c r="AM96" s="96"/>
      <c r="AN96" s="96"/>
      <c r="AO96" s="96"/>
      <c r="AP96" s="96"/>
      <c r="AQ96" s="96"/>
      <c r="AR96" s="96"/>
      <c r="AS96" s="96"/>
      <c r="AT96" s="96"/>
      <c r="AU96" s="96"/>
      <c r="AV96" s="96"/>
      <c r="AW96" s="96"/>
      <c r="AX96" s="96"/>
      <c r="AY96" s="96"/>
      <c r="AZ96" s="96"/>
      <c r="BA96" s="157"/>
      <c r="BB96" s="96"/>
      <c r="BC96" s="96"/>
      <c r="BD96" s="158">
        <v>47775</v>
      </c>
      <c r="BE96" s="158"/>
      <c r="BF96" s="158"/>
      <c r="BG96" s="158"/>
      <c r="BH96" s="158"/>
      <c r="BI96" s="158">
        <v>0</v>
      </c>
      <c r="BJ96" s="158">
        <f t="shared" si="83"/>
        <v>47775</v>
      </c>
      <c r="BK96" s="96"/>
      <c r="BL96" s="96"/>
    </row>
    <row r="97" spans="1:64" ht="22.5">
      <c r="A97" s="152"/>
      <c r="B97" s="153"/>
      <c r="C97" s="154"/>
      <c r="D97" s="155" t="s">
        <v>128</v>
      </c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  <c r="AD97" s="156"/>
      <c r="AE97" s="156"/>
      <c r="AF97" s="156"/>
      <c r="AG97" s="156"/>
      <c r="AH97" s="156"/>
      <c r="AI97" s="96"/>
      <c r="AJ97" s="96"/>
      <c r="AK97" s="96"/>
      <c r="AL97" s="96"/>
      <c r="AM97" s="96"/>
      <c r="AN97" s="96"/>
      <c r="AO97" s="96"/>
      <c r="AP97" s="96"/>
      <c r="AQ97" s="96"/>
      <c r="AR97" s="96"/>
      <c r="AS97" s="96"/>
      <c r="AT97" s="96"/>
      <c r="AU97" s="96"/>
      <c r="AV97" s="96"/>
      <c r="AW97" s="96"/>
      <c r="AX97" s="96"/>
      <c r="AY97" s="96"/>
      <c r="AZ97" s="96"/>
      <c r="BA97" s="157"/>
      <c r="BB97" s="96"/>
      <c r="BC97" s="96"/>
      <c r="BD97" s="158">
        <v>12400</v>
      </c>
      <c r="BE97" s="158"/>
      <c r="BF97" s="158"/>
      <c r="BG97" s="158"/>
      <c r="BH97" s="158"/>
      <c r="BI97" s="158">
        <v>0</v>
      </c>
      <c r="BJ97" s="158">
        <f t="shared" si="83"/>
        <v>12400</v>
      </c>
      <c r="BK97" s="96"/>
      <c r="BL97" s="96"/>
    </row>
    <row r="98" spans="1:64" ht="33.75">
      <c r="A98" s="159"/>
      <c r="B98" s="160"/>
      <c r="C98" s="161"/>
      <c r="D98" s="155" t="s">
        <v>129</v>
      </c>
      <c r="E98" s="156"/>
      <c r="F98" s="156"/>
      <c r="G98" s="156"/>
      <c r="H98" s="156"/>
      <c r="I98" s="156"/>
      <c r="J98" s="156"/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  <c r="AC98" s="156"/>
      <c r="AD98" s="156"/>
      <c r="AE98" s="156"/>
      <c r="AF98" s="156"/>
      <c r="AG98" s="156"/>
      <c r="AH98" s="156"/>
      <c r="AI98" s="96"/>
      <c r="AJ98" s="96"/>
      <c r="AK98" s="96"/>
      <c r="AL98" s="96"/>
      <c r="AM98" s="96"/>
      <c r="AN98" s="96"/>
      <c r="AO98" s="96"/>
      <c r="AP98" s="96"/>
      <c r="AQ98" s="96"/>
      <c r="AR98" s="96"/>
      <c r="AS98" s="96"/>
      <c r="AT98" s="96"/>
      <c r="AU98" s="96"/>
      <c r="AV98" s="96"/>
      <c r="AW98" s="96"/>
      <c r="AX98" s="96"/>
      <c r="AY98" s="96"/>
      <c r="AZ98" s="96"/>
      <c r="BA98" s="157"/>
      <c r="BB98" s="96"/>
      <c r="BC98" s="96"/>
      <c r="BD98" s="158">
        <v>2700</v>
      </c>
      <c r="BE98" s="158"/>
      <c r="BF98" s="158"/>
      <c r="BG98" s="158"/>
      <c r="BH98" s="158"/>
      <c r="BI98" s="158">
        <v>0</v>
      </c>
      <c r="BJ98" s="158">
        <f t="shared" si="83"/>
        <v>2700</v>
      </c>
      <c r="BK98" s="96"/>
      <c r="BL98" s="96"/>
    </row>
    <row r="99" spans="1:64" ht="22.5">
      <c r="A99" s="152"/>
      <c r="B99" s="153"/>
      <c r="C99" s="154"/>
      <c r="D99" s="155" t="s">
        <v>131</v>
      </c>
      <c r="E99" s="156"/>
      <c r="F99" s="156"/>
      <c r="G99" s="156"/>
      <c r="H99" s="156"/>
      <c r="I99" s="156"/>
      <c r="J99" s="156"/>
      <c r="K99" s="156"/>
      <c r="L99" s="156"/>
      <c r="M99" s="156"/>
      <c r="N99" s="156"/>
      <c r="O99" s="156"/>
      <c r="P99" s="156"/>
      <c r="Q99" s="156"/>
      <c r="R99" s="156"/>
      <c r="S99" s="156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6"/>
      <c r="AH99" s="156"/>
      <c r="AI99" s="96"/>
      <c r="AJ99" s="96"/>
      <c r="AK99" s="96"/>
      <c r="AL99" s="96"/>
      <c r="AM99" s="96"/>
      <c r="AN99" s="96"/>
      <c r="AO99" s="96"/>
      <c r="AP99" s="96"/>
      <c r="AQ99" s="96"/>
      <c r="AR99" s="96"/>
      <c r="AS99" s="96"/>
      <c r="AT99" s="96"/>
      <c r="AU99" s="96"/>
      <c r="AV99" s="96"/>
      <c r="AW99" s="96"/>
      <c r="AX99" s="96"/>
      <c r="AY99" s="96"/>
      <c r="AZ99" s="96"/>
      <c r="BA99" s="157"/>
      <c r="BB99" s="96"/>
      <c r="BC99" s="96"/>
      <c r="BD99" s="158">
        <v>12250</v>
      </c>
      <c r="BE99" s="158"/>
      <c r="BF99" s="158"/>
      <c r="BG99" s="158"/>
      <c r="BH99" s="158"/>
      <c r="BI99" s="158">
        <v>0</v>
      </c>
      <c r="BJ99" s="158">
        <f t="shared" si="83"/>
        <v>12250</v>
      </c>
      <c r="BK99" s="96"/>
      <c r="BL99" s="96"/>
    </row>
    <row r="100" spans="1:64" ht="22.5">
      <c r="A100" s="152"/>
      <c r="B100" s="153"/>
      <c r="C100" s="154"/>
      <c r="D100" s="155" t="s">
        <v>132</v>
      </c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/>
      <c r="AF100" s="156"/>
      <c r="AG100" s="156"/>
      <c r="AH100" s="15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  <c r="AV100" s="96"/>
      <c r="AW100" s="96"/>
      <c r="AX100" s="96"/>
      <c r="AY100" s="96"/>
      <c r="AZ100" s="96"/>
      <c r="BA100" s="157"/>
      <c r="BB100" s="96"/>
      <c r="BC100" s="96"/>
      <c r="BD100" s="158">
        <v>20400</v>
      </c>
      <c r="BE100" s="158"/>
      <c r="BF100" s="158"/>
      <c r="BG100" s="158"/>
      <c r="BH100" s="158"/>
      <c r="BI100" s="158">
        <v>0</v>
      </c>
      <c r="BJ100" s="158">
        <f t="shared" si="83"/>
        <v>20400</v>
      </c>
      <c r="BK100" s="96"/>
      <c r="BL100" s="96"/>
    </row>
    <row r="101" spans="1:64" ht="22.5">
      <c r="A101" s="152"/>
      <c r="B101" s="153"/>
      <c r="C101" s="154"/>
      <c r="D101" s="155" t="s">
        <v>133</v>
      </c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  <c r="AF101" s="156"/>
      <c r="AG101" s="156"/>
      <c r="AH101" s="15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  <c r="AV101" s="96"/>
      <c r="AW101" s="96"/>
      <c r="AX101" s="96"/>
      <c r="AY101" s="96"/>
      <c r="AZ101" s="96"/>
      <c r="BA101" s="157"/>
      <c r="BB101" s="96"/>
      <c r="BC101" s="96"/>
      <c r="BD101" s="158">
        <v>20900</v>
      </c>
      <c r="BE101" s="158"/>
      <c r="BF101" s="158"/>
      <c r="BG101" s="158"/>
      <c r="BH101" s="158"/>
      <c r="BI101" s="158">
        <v>0</v>
      </c>
      <c r="BJ101" s="158">
        <f t="shared" si="83"/>
        <v>20900</v>
      </c>
      <c r="BK101" s="96"/>
      <c r="BL101" s="96"/>
    </row>
    <row r="102" spans="1:64" ht="33.75">
      <c r="A102" s="152"/>
      <c r="B102" s="153"/>
      <c r="C102" s="154"/>
      <c r="D102" s="155" t="s">
        <v>159</v>
      </c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/>
      <c r="AF102" s="156"/>
      <c r="AG102" s="156"/>
      <c r="AH102" s="15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  <c r="AU102" s="96"/>
      <c r="AV102" s="96"/>
      <c r="AW102" s="96"/>
      <c r="AX102" s="96"/>
      <c r="AY102" s="96"/>
      <c r="AZ102" s="96"/>
      <c r="BA102" s="157"/>
      <c r="BB102" s="96"/>
      <c r="BC102" s="96"/>
      <c r="BD102" s="158">
        <v>37200</v>
      </c>
      <c r="BE102" s="158"/>
      <c r="BF102" s="158"/>
      <c r="BG102" s="158"/>
      <c r="BH102" s="158"/>
      <c r="BI102" s="158">
        <v>0</v>
      </c>
      <c r="BJ102" s="158">
        <f t="shared" si="83"/>
        <v>37200</v>
      </c>
      <c r="BK102" s="96"/>
      <c r="BL102" s="96"/>
    </row>
    <row r="103" spans="1:64" ht="22.5">
      <c r="A103" s="152"/>
      <c r="B103" s="153"/>
      <c r="C103" s="154"/>
      <c r="D103" s="155" t="s">
        <v>160</v>
      </c>
      <c r="E103" s="156"/>
      <c r="F103" s="156"/>
      <c r="G103" s="156"/>
      <c r="H103" s="156"/>
      <c r="I103" s="156"/>
      <c r="J103" s="156"/>
      <c r="K103" s="156"/>
      <c r="L103" s="156"/>
      <c r="M103" s="156"/>
      <c r="N103" s="156"/>
      <c r="O103" s="156"/>
      <c r="P103" s="156"/>
      <c r="Q103" s="156"/>
      <c r="R103" s="156"/>
      <c r="S103" s="156"/>
      <c r="T103" s="156"/>
      <c r="U103" s="156"/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/>
      <c r="AF103" s="156"/>
      <c r="AG103" s="156"/>
      <c r="AH103" s="15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  <c r="BA103" s="157"/>
      <c r="BB103" s="96"/>
      <c r="BC103" s="96"/>
      <c r="BD103" s="158">
        <v>20400</v>
      </c>
      <c r="BE103" s="158"/>
      <c r="BF103" s="158"/>
      <c r="BG103" s="158"/>
      <c r="BH103" s="158"/>
      <c r="BI103" s="158">
        <v>0</v>
      </c>
      <c r="BJ103" s="158">
        <f t="shared" si="83"/>
        <v>20400</v>
      </c>
      <c r="BK103" s="96"/>
      <c r="BL103" s="96"/>
    </row>
    <row r="104" spans="1:64" ht="22.5">
      <c r="A104" s="152"/>
      <c r="B104" s="153"/>
      <c r="C104" s="154"/>
      <c r="D104" s="155" t="s">
        <v>168</v>
      </c>
      <c r="E104" s="156"/>
      <c r="F104" s="156"/>
      <c r="G104" s="156"/>
      <c r="H104" s="156"/>
      <c r="I104" s="156"/>
      <c r="J104" s="156"/>
      <c r="K104" s="156"/>
      <c r="L104" s="156"/>
      <c r="M104" s="156"/>
      <c r="N104" s="156"/>
      <c r="O104" s="156"/>
      <c r="P104" s="156"/>
      <c r="Q104" s="156"/>
      <c r="R104" s="156"/>
      <c r="S104" s="156"/>
      <c r="T104" s="156"/>
      <c r="U104" s="156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/>
      <c r="AF104" s="156"/>
      <c r="AG104" s="156"/>
      <c r="AH104" s="156"/>
      <c r="AI104" s="96"/>
      <c r="AJ104" s="96"/>
      <c r="AK104" s="96"/>
      <c r="AL104" s="96"/>
      <c r="AM104" s="96"/>
      <c r="AN104" s="96"/>
      <c r="AO104" s="96"/>
      <c r="AP104" s="96"/>
      <c r="AQ104" s="96"/>
      <c r="AR104" s="96"/>
      <c r="AS104" s="96"/>
      <c r="AT104" s="96"/>
      <c r="AU104" s="96"/>
      <c r="AV104" s="96"/>
      <c r="AW104" s="96"/>
      <c r="AX104" s="96"/>
      <c r="AY104" s="96"/>
      <c r="AZ104" s="96"/>
      <c r="BA104" s="157"/>
      <c r="BB104" s="96"/>
      <c r="BC104" s="96"/>
      <c r="BD104" s="158">
        <v>23600</v>
      </c>
      <c r="BE104" s="158"/>
      <c r="BF104" s="158"/>
      <c r="BG104" s="158"/>
      <c r="BH104" s="158"/>
      <c r="BI104" s="158">
        <v>0</v>
      </c>
      <c r="BJ104" s="158">
        <f t="shared" si="83"/>
        <v>23600</v>
      </c>
      <c r="BK104" s="96"/>
      <c r="BL104" s="96"/>
    </row>
    <row r="105" spans="1:64" ht="22.5">
      <c r="A105" s="152"/>
      <c r="B105" s="153"/>
      <c r="C105" s="154"/>
      <c r="D105" s="155" t="s">
        <v>130</v>
      </c>
      <c r="E105" s="156"/>
      <c r="F105" s="156"/>
      <c r="G105" s="156"/>
      <c r="H105" s="156"/>
      <c r="I105" s="156"/>
      <c r="J105" s="15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Y105" s="156"/>
      <c r="Z105" s="156"/>
      <c r="AA105" s="156"/>
      <c r="AB105" s="156"/>
      <c r="AC105" s="156"/>
      <c r="AD105" s="156"/>
      <c r="AE105" s="156"/>
      <c r="AF105" s="156"/>
      <c r="AG105" s="156"/>
      <c r="AH105" s="156"/>
      <c r="AI105" s="96"/>
      <c r="AJ105" s="96"/>
      <c r="AK105" s="96"/>
      <c r="AL105" s="96"/>
      <c r="AM105" s="96"/>
      <c r="AN105" s="96"/>
      <c r="AO105" s="96"/>
      <c r="AP105" s="96"/>
      <c r="AQ105" s="96"/>
      <c r="AR105" s="96"/>
      <c r="AS105" s="96"/>
      <c r="AT105" s="96"/>
      <c r="AU105" s="96"/>
      <c r="AV105" s="96"/>
      <c r="AW105" s="96"/>
      <c r="AX105" s="96"/>
      <c r="AY105" s="96"/>
      <c r="AZ105" s="96"/>
      <c r="BA105" s="157"/>
      <c r="BB105" s="96"/>
      <c r="BC105" s="96"/>
      <c r="BD105" s="158">
        <v>11800</v>
      </c>
      <c r="BE105" s="158"/>
      <c r="BF105" s="158"/>
      <c r="BG105" s="158"/>
      <c r="BH105" s="158"/>
      <c r="BI105" s="158">
        <v>0</v>
      </c>
      <c r="BJ105" s="158">
        <f t="shared" si="83"/>
        <v>11800</v>
      </c>
      <c r="BK105" s="96"/>
      <c r="BL105" s="96"/>
    </row>
    <row r="106" spans="1:64" ht="22.5">
      <c r="A106" s="152"/>
      <c r="B106" s="153"/>
      <c r="C106" s="154"/>
      <c r="D106" s="155" t="s">
        <v>169</v>
      </c>
      <c r="E106" s="156"/>
      <c r="F106" s="156"/>
      <c r="G106" s="156"/>
      <c r="H106" s="156"/>
      <c r="I106" s="156"/>
      <c r="J106" s="156"/>
      <c r="K106" s="156"/>
      <c r="L106" s="156"/>
      <c r="M106" s="156"/>
      <c r="N106" s="156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/>
      <c r="AF106" s="156"/>
      <c r="AG106" s="156"/>
      <c r="AH106" s="156"/>
      <c r="AI106" s="96"/>
      <c r="AJ106" s="96"/>
      <c r="AK106" s="96"/>
      <c r="AL106" s="96"/>
      <c r="AM106" s="96"/>
      <c r="AN106" s="96"/>
      <c r="AO106" s="96"/>
      <c r="AP106" s="96"/>
      <c r="AQ106" s="96"/>
      <c r="AR106" s="96"/>
      <c r="AS106" s="96"/>
      <c r="AT106" s="96"/>
      <c r="AU106" s="96"/>
      <c r="AV106" s="96"/>
      <c r="AW106" s="96"/>
      <c r="AX106" s="96"/>
      <c r="AY106" s="96"/>
      <c r="AZ106" s="96"/>
      <c r="BA106" s="157"/>
      <c r="BB106" s="96"/>
      <c r="BC106" s="96"/>
      <c r="BD106" s="158">
        <v>1090</v>
      </c>
      <c r="BE106" s="158"/>
      <c r="BF106" s="158"/>
      <c r="BG106" s="158"/>
      <c r="BH106" s="158"/>
      <c r="BI106" s="158">
        <v>0</v>
      </c>
      <c r="BJ106" s="158">
        <f t="shared" si="83"/>
        <v>1090</v>
      </c>
      <c r="BK106" s="96"/>
      <c r="BL106" s="96"/>
    </row>
    <row r="107" spans="1:64" ht="33.75">
      <c r="A107" s="152"/>
      <c r="B107" s="153"/>
      <c r="C107" s="154"/>
      <c r="D107" s="155" t="s">
        <v>170</v>
      </c>
      <c r="E107" s="156"/>
      <c r="F107" s="156"/>
      <c r="G107" s="156"/>
      <c r="H107" s="156"/>
      <c r="I107" s="156"/>
      <c r="J107" s="156"/>
      <c r="K107" s="156"/>
      <c r="L107" s="156"/>
      <c r="M107" s="156"/>
      <c r="N107" s="156"/>
      <c r="O107" s="156"/>
      <c r="P107" s="156"/>
      <c r="Q107" s="156"/>
      <c r="R107" s="156"/>
      <c r="S107" s="156"/>
      <c r="T107" s="156"/>
      <c r="U107" s="156"/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/>
      <c r="AF107" s="156"/>
      <c r="AG107" s="156"/>
      <c r="AH107" s="156"/>
      <c r="AI107" s="96"/>
      <c r="AJ107" s="96"/>
      <c r="AK107" s="96"/>
      <c r="AL107" s="96"/>
      <c r="AM107" s="96"/>
      <c r="AN107" s="96"/>
      <c r="AO107" s="96"/>
      <c r="AP107" s="96"/>
      <c r="AQ107" s="96"/>
      <c r="AR107" s="96"/>
      <c r="AS107" s="96"/>
      <c r="AT107" s="96"/>
      <c r="AU107" s="96"/>
      <c r="AV107" s="96"/>
      <c r="AW107" s="96"/>
      <c r="AX107" s="96"/>
      <c r="AY107" s="96"/>
      <c r="AZ107" s="96"/>
      <c r="BA107" s="157"/>
      <c r="BB107" s="96"/>
      <c r="BC107" s="96"/>
      <c r="BD107" s="158">
        <v>29700</v>
      </c>
      <c r="BE107" s="158"/>
      <c r="BF107" s="158"/>
      <c r="BG107" s="158"/>
      <c r="BH107" s="158"/>
      <c r="BI107" s="158">
        <v>0</v>
      </c>
      <c r="BJ107" s="158">
        <f t="shared" si="83"/>
        <v>29700</v>
      </c>
      <c r="BK107" s="96"/>
      <c r="BL107" s="96"/>
    </row>
    <row r="108" spans="1:64">
      <c r="A108" s="152"/>
      <c r="B108" s="153"/>
      <c r="C108" s="154">
        <v>226</v>
      </c>
      <c r="D108" s="162" t="s">
        <v>105</v>
      </c>
      <c r="E108" s="156"/>
      <c r="F108" s="156"/>
      <c r="G108" s="156"/>
      <c r="H108" s="156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/>
      <c r="AF108" s="156"/>
      <c r="AG108" s="156"/>
      <c r="AH108" s="156"/>
      <c r="AI108" s="96"/>
      <c r="AJ108" s="96"/>
      <c r="AK108" s="96"/>
      <c r="AL108" s="96"/>
      <c r="AM108" s="96"/>
      <c r="AN108" s="96"/>
      <c r="AO108" s="96"/>
      <c r="AP108" s="96"/>
      <c r="AQ108" s="96"/>
      <c r="AR108" s="96"/>
      <c r="AS108" s="96"/>
      <c r="AT108" s="96"/>
      <c r="AU108" s="96"/>
      <c r="AV108" s="96"/>
      <c r="AW108" s="96"/>
      <c r="AX108" s="96"/>
      <c r="AY108" s="96"/>
      <c r="AZ108" s="96"/>
      <c r="BA108" s="157">
        <v>113</v>
      </c>
      <c r="BB108" s="96"/>
      <c r="BC108" s="96"/>
      <c r="BD108" s="96">
        <f>BD109+BD110+BD111+BD112+BD113+BD114</f>
        <v>58510</v>
      </c>
      <c r="BE108" s="96">
        <f t="shared" ref="BE108:BI108" si="84">BE109+BE110+BE111+BE112+BE113+BE114</f>
        <v>0</v>
      </c>
      <c r="BF108" s="96">
        <f t="shared" si="84"/>
        <v>0</v>
      </c>
      <c r="BG108" s="96">
        <f t="shared" si="84"/>
        <v>0</v>
      </c>
      <c r="BH108" s="96">
        <f t="shared" si="84"/>
        <v>0</v>
      </c>
      <c r="BI108" s="96">
        <f t="shared" si="84"/>
        <v>0</v>
      </c>
      <c r="BJ108" s="96">
        <f>BD108+BI108</f>
        <v>58510</v>
      </c>
      <c r="BK108" s="96"/>
      <c r="BL108" s="96"/>
    </row>
    <row r="109" spans="1:64" ht="22.5">
      <c r="A109" s="69"/>
      <c r="B109" s="69"/>
      <c r="C109" s="72"/>
      <c r="D109" s="163" t="s">
        <v>118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4"/>
      <c r="AJ109" s="94"/>
      <c r="AK109" s="94"/>
      <c r="AL109" s="94"/>
      <c r="AM109" s="94"/>
      <c r="AN109" s="94"/>
      <c r="AO109" s="94"/>
      <c r="AP109" s="94"/>
      <c r="AQ109" s="94"/>
      <c r="AR109" s="94"/>
      <c r="AS109" s="94"/>
      <c r="AT109" s="94"/>
      <c r="AU109" s="94"/>
      <c r="AV109" s="94"/>
      <c r="AW109" s="94"/>
      <c r="AX109" s="94"/>
      <c r="AY109" s="94"/>
      <c r="AZ109" s="94"/>
      <c r="BA109" s="95"/>
      <c r="BB109" s="94"/>
      <c r="BC109" s="94"/>
      <c r="BD109" s="103">
        <v>11750</v>
      </c>
      <c r="BE109" s="103"/>
      <c r="BF109" s="103"/>
      <c r="BG109" s="103"/>
      <c r="BH109" s="103"/>
      <c r="BI109" s="103">
        <v>0</v>
      </c>
      <c r="BJ109" s="158">
        <f t="shared" ref="BJ109:BJ114" si="85">BD109+BI109</f>
        <v>11750</v>
      </c>
      <c r="BK109" s="96"/>
      <c r="BL109" s="96"/>
    </row>
    <row r="110" spans="1:64" ht="22.5">
      <c r="A110" s="69"/>
      <c r="B110" s="69"/>
      <c r="C110" s="72"/>
      <c r="D110" s="163" t="s">
        <v>130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4"/>
      <c r="AJ110" s="94"/>
      <c r="AK110" s="94"/>
      <c r="AL110" s="94"/>
      <c r="AM110" s="94"/>
      <c r="AN110" s="94"/>
      <c r="AO110" s="94"/>
      <c r="AP110" s="94"/>
      <c r="AQ110" s="94"/>
      <c r="AR110" s="94"/>
      <c r="AS110" s="94"/>
      <c r="AT110" s="94"/>
      <c r="AU110" s="94"/>
      <c r="AV110" s="94"/>
      <c r="AW110" s="94"/>
      <c r="AX110" s="94"/>
      <c r="AY110" s="94"/>
      <c r="AZ110" s="94"/>
      <c r="BA110" s="95"/>
      <c r="BB110" s="94"/>
      <c r="BC110" s="94"/>
      <c r="BD110" s="103">
        <v>9050</v>
      </c>
      <c r="BE110" s="103"/>
      <c r="BF110" s="103"/>
      <c r="BG110" s="103"/>
      <c r="BH110" s="103"/>
      <c r="BI110" s="103">
        <v>0</v>
      </c>
      <c r="BJ110" s="158">
        <f t="shared" si="85"/>
        <v>9050</v>
      </c>
      <c r="BK110" s="96"/>
      <c r="BL110" s="96"/>
    </row>
    <row r="111" spans="1:64" ht="22.5">
      <c r="A111" s="69"/>
      <c r="B111" s="69"/>
      <c r="C111" s="72"/>
      <c r="D111" s="212" t="s">
        <v>123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4"/>
      <c r="AJ111" s="94"/>
      <c r="AK111" s="94"/>
      <c r="AL111" s="94"/>
      <c r="AM111" s="94"/>
      <c r="AN111" s="94"/>
      <c r="AO111" s="94"/>
      <c r="AP111" s="94"/>
      <c r="AQ111" s="94"/>
      <c r="AR111" s="94"/>
      <c r="AS111" s="94"/>
      <c r="AT111" s="94"/>
      <c r="AU111" s="94"/>
      <c r="AV111" s="94"/>
      <c r="AW111" s="94"/>
      <c r="AX111" s="94"/>
      <c r="AY111" s="94"/>
      <c r="AZ111" s="94"/>
      <c r="BA111" s="95"/>
      <c r="BB111" s="94"/>
      <c r="BC111" s="94"/>
      <c r="BD111" s="103">
        <v>12000</v>
      </c>
      <c r="BE111" s="103"/>
      <c r="BF111" s="103"/>
      <c r="BG111" s="103"/>
      <c r="BH111" s="103"/>
      <c r="BI111" s="103">
        <v>0</v>
      </c>
      <c r="BJ111" s="158">
        <f t="shared" si="85"/>
        <v>12000</v>
      </c>
      <c r="BK111" s="96"/>
      <c r="BL111" s="96"/>
    </row>
    <row r="112" spans="1:64" ht="33.75">
      <c r="A112" s="69"/>
      <c r="B112" s="69"/>
      <c r="C112" s="72"/>
      <c r="D112" s="212" t="s">
        <v>170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4"/>
      <c r="AJ112" s="94"/>
      <c r="AK112" s="94"/>
      <c r="AL112" s="94"/>
      <c r="AM112" s="94"/>
      <c r="AN112" s="94"/>
      <c r="AO112" s="94"/>
      <c r="AP112" s="94"/>
      <c r="AQ112" s="94"/>
      <c r="AR112" s="94"/>
      <c r="AS112" s="94"/>
      <c r="AT112" s="94"/>
      <c r="AU112" s="94"/>
      <c r="AV112" s="94"/>
      <c r="AW112" s="94"/>
      <c r="AX112" s="94"/>
      <c r="AY112" s="94"/>
      <c r="AZ112" s="94"/>
      <c r="BA112" s="95"/>
      <c r="BB112" s="94"/>
      <c r="BC112" s="94"/>
      <c r="BD112" s="103">
        <v>8550</v>
      </c>
      <c r="BE112" s="103"/>
      <c r="BF112" s="103"/>
      <c r="BG112" s="103"/>
      <c r="BH112" s="103"/>
      <c r="BI112" s="103">
        <v>0</v>
      </c>
      <c r="BJ112" s="158">
        <f t="shared" si="85"/>
        <v>8550</v>
      </c>
      <c r="BK112" s="96"/>
      <c r="BL112" s="96"/>
    </row>
    <row r="113" spans="1:97" ht="33.75">
      <c r="A113" s="69"/>
      <c r="B113" s="69"/>
      <c r="C113" s="72"/>
      <c r="D113" s="212" t="s">
        <v>159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5"/>
      <c r="BB113" s="94"/>
      <c r="BC113" s="94"/>
      <c r="BD113" s="103">
        <v>10160</v>
      </c>
      <c r="BE113" s="103"/>
      <c r="BF113" s="103"/>
      <c r="BG113" s="103"/>
      <c r="BH113" s="103"/>
      <c r="BI113" s="103">
        <v>0</v>
      </c>
      <c r="BJ113" s="158">
        <f t="shared" si="85"/>
        <v>10160</v>
      </c>
      <c r="BK113" s="96"/>
      <c r="BL113" s="96"/>
    </row>
    <row r="114" spans="1:97" ht="22.5">
      <c r="A114" s="69"/>
      <c r="B114" s="69"/>
      <c r="C114" s="72"/>
      <c r="D114" s="212" t="s">
        <v>124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5"/>
      <c r="BB114" s="94"/>
      <c r="BC114" s="94"/>
      <c r="BD114" s="103">
        <v>7000</v>
      </c>
      <c r="BE114" s="103"/>
      <c r="BF114" s="103"/>
      <c r="BG114" s="103"/>
      <c r="BH114" s="103"/>
      <c r="BI114" s="103">
        <v>0</v>
      </c>
      <c r="BJ114" s="158">
        <f t="shared" si="85"/>
        <v>7000</v>
      </c>
      <c r="BK114" s="96"/>
      <c r="BL114" s="96"/>
    </row>
    <row r="115" spans="1:97" s="145" customFormat="1">
      <c r="A115" s="389" t="s">
        <v>88</v>
      </c>
      <c r="B115" s="390"/>
      <c r="C115" s="390"/>
      <c r="D115" s="391"/>
      <c r="E115" s="124" t="e">
        <f>#REF!+#REF!</f>
        <v>#REF!</v>
      </c>
      <c r="F115" s="124"/>
      <c r="G115" s="124" t="e">
        <f>E115+F115</f>
        <v>#REF!</v>
      </c>
      <c r="H115" s="124"/>
      <c r="I115" s="124" t="e">
        <f>G115+H115</f>
        <v>#REF!</v>
      </c>
      <c r="J115" s="124" t="e">
        <f>#REF!+#REF!</f>
        <v>#REF!</v>
      </c>
      <c r="K115" s="124"/>
      <c r="L115" s="124" t="e">
        <f>#REF!+#REF!</f>
        <v>#REF!</v>
      </c>
      <c r="M115" s="124" t="e">
        <f>I115+L115</f>
        <v>#REF!</v>
      </c>
      <c r="N115" s="124"/>
      <c r="O115" s="124" t="e">
        <f>M115+N115</f>
        <v>#REF!</v>
      </c>
      <c r="P115" s="124"/>
      <c r="Q115" s="124" t="e">
        <f>O115+P115</f>
        <v>#REF!</v>
      </c>
      <c r="R115" s="124"/>
      <c r="S115" s="124" t="e">
        <f>Q115+R115</f>
        <v>#REF!</v>
      </c>
      <c r="T115" s="124" t="e">
        <f>#REF!+#REF!</f>
        <v>#REF!</v>
      </c>
      <c r="U115" s="124" t="e">
        <f>S115+T115</f>
        <v>#REF!</v>
      </c>
      <c r="V115" s="124"/>
      <c r="W115" s="124" t="e">
        <f>U115+V115</f>
        <v>#REF!</v>
      </c>
      <c r="X115" s="124" t="e">
        <f>#REF!</f>
        <v>#REF!</v>
      </c>
      <c r="Y115" s="124" t="e">
        <f>#REF!+#REF!</f>
        <v>#REF!</v>
      </c>
      <c r="Z115" s="124"/>
      <c r="AA115" s="124" t="e">
        <f>Y115+Z115</f>
        <v>#REF!</v>
      </c>
      <c r="AB115" s="124"/>
      <c r="AC115" s="124" t="e">
        <f>AA115+AB115</f>
        <v>#REF!</v>
      </c>
      <c r="AD115" s="124"/>
      <c r="AE115" s="124" t="e">
        <f>AC115+AD115</f>
        <v>#REF!</v>
      </c>
      <c r="AF115" s="124"/>
      <c r="AG115" s="124" t="e">
        <f>AE115+AF115</f>
        <v>#REF!</v>
      </c>
      <c r="AH115" s="124"/>
      <c r="AI115" s="125" t="e">
        <f>AG115+AH115</f>
        <v>#REF!</v>
      </c>
      <c r="AJ115" s="125"/>
      <c r="AK115" s="125" t="e">
        <f>AI115+AJ115</f>
        <v>#REF!</v>
      </c>
      <c r="AL115" s="125"/>
      <c r="AM115" s="125" t="e">
        <f>AK115+AL115</f>
        <v>#REF!</v>
      </c>
      <c r="AN115" s="125" t="e">
        <f>#REF!</f>
        <v>#REF!</v>
      </c>
      <c r="AO115" s="125" t="e">
        <f>AM115+AN115</f>
        <v>#REF!</v>
      </c>
      <c r="AP115" s="125" t="e">
        <f>#REF!</f>
        <v>#REF!</v>
      </c>
      <c r="AQ115" s="125" t="e">
        <f>AO115+AP115</f>
        <v>#REF!</v>
      </c>
      <c r="AR115" s="125" t="e">
        <f>#REF!</f>
        <v>#REF!</v>
      </c>
      <c r="AS115" s="125" t="e">
        <f>AQ115+AR115</f>
        <v>#REF!</v>
      </c>
      <c r="AT115" s="125"/>
      <c r="AU115" s="125" t="e">
        <f>AS115+AT115</f>
        <v>#REF!</v>
      </c>
      <c r="AV115" s="125"/>
      <c r="AW115" s="125" t="e">
        <f>AU115+AV115</f>
        <v>#REF!</v>
      </c>
      <c r="AX115" s="125" t="e">
        <f>#REF!+#REF!</f>
        <v>#REF!</v>
      </c>
      <c r="AY115" s="125" t="e">
        <f>AW115+AX115</f>
        <v>#REF!</v>
      </c>
      <c r="AZ115" s="125"/>
      <c r="BA115" s="126"/>
      <c r="BB115" s="125" t="e">
        <f>#REF!+#REF!</f>
        <v>#REF!</v>
      </c>
      <c r="BC115" s="125" t="e">
        <f>#REF!+#REF!</f>
        <v>#REF!</v>
      </c>
      <c r="BD115" s="125">
        <f t="shared" ref="BD115:BI115" si="86">BD86+BD108</f>
        <v>508400</v>
      </c>
      <c r="BE115" s="125">
        <f t="shared" si="86"/>
        <v>0</v>
      </c>
      <c r="BF115" s="125">
        <f t="shared" si="86"/>
        <v>0</v>
      </c>
      <c r="BG115" s="125">
        <f t="shared" si="86"/>
        <v>0</v>
      </c>
      <c r="BH115" s="125">
        <f t="shared" si="86"/>
        <v>0</v>
      </c>
      <c r="BI115" s="125">
        <f t="shared" si="86"/>
        <v>0</v>
      </c>
      <c r="BJ115" s="125">
        <f>BD115+BI115</f>
        <v>508400</v>
      </c>
      <c r="BK115" s="125" t="e">
        <f t="shared" ref="BK115:BL115" si="87">BK86</f>
        <v>#REF!</v>
      </c>
      <c r="BL115" s="125" t="e">
        <f t="shared" si="87"/>
        <v>#REF!</v>
      </c>
      <c r="BM115" s="71"/>
      <c r="BN115" s="71"/>
      <c r="BO115" s="71"/>
      <c r="BP115" s="71"/>
      <c r="BQ115" s="71"/>
      <c r="BR115" s="71"/>
      <c r="BS115" s="71"/>
      <c r="BT115" s="71"/>
      <c r="BU115" s="71"/>
      <c r="BV115" s="71"/>
      <c r="BW115" s="71"/>
      <c r="BX115" s="71"/>
      <c r="BY115" s="71"/>
      <c r="BZ115" s="71"/>
      <c r="CA115" s="71"/>
      <c r="CB115" s="71"/>
      <c r="CC115" s="71"/>
      <c r="CD115" s="71"/>
      <c r="CE115" s="71"/>
      <c r="CF115" s="71"/>
      <c r="CG115" s="71"/>
      <c r="CH115" s="71"/>
      <c r="CI115" s="71"/>
      <c r="CJ115" s="71"/>
      <c r="CK115" s="71"/>
      <c r="CL115" s="71"/>
      <c r="CM115" s="71"/>
      <c r="CN115" s="71"/>
      <c r="CO115" s="71"/>
      <c r="CP115" s="71"/>
      <c r="CQ115" s="71"/>
      <c r="CR115" s="71"/>
      <c r="CS115" s="71"/>
    </row>
    <row r="116" spans="1:97">
      <c r="A116" s="130" t="s">
        <v>135</v>
      </c>
      <c r="B116" s="69" t="s">
        <v>79</v>
      </c>
      <c r="C116" s="72">
        <v>212</v>
      </c>
      <c r="D116" s="77" t="s">
        <v>2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5">
        <v>112</v>
      </c>
      <c r="BB116" s="94"/>
      <c r="BC116" s="94"/>
      <c r="BD116" s="94">
        <f>BD117</f>
        <v>500</v>
      </c>
      <c r="BE116" s="94">
        <f t="shared" ref="BE116:BH116" si="88">BE117</f>
        <v>0</v>
      </c>
      <c r="BF116" s="94">
        <f t="shared" si="88"/>
        <v>0</v>
      </c>
      <c r="BG116" s="94">
        <f t="shared" si="88"/>
        <v>0</v>
      </c>
      <c r="BH116" s="94">
        <f t="shared" si="88"/>
        <v>0</v>
      </c>
      <c r="BI116" s="94">
        <f>BI117</f>
        <v>0</v>
      </c>
      <c r="BJ116" s="94">
        <f>BD116+BI116</f>
        <v>500</v>
      </c>
      <c r="BK116" s="94" t="e">
        <f>#REF!</f>
        <v>#REF!</v>
      </c>
      <c r="BL116" s="131" t="e">
        <f>#REF!</f>
        <v>#REF!</v>
      </c>
    </row>
    <row r="117" spans="1:97">
      <c r="A117" s="130"/>
      <c r="B117" s="69"/>
      <c r="C117" s="72"/>
      <c r="D117" s="101" t="s">
        <v>93</v>
      </c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/>
      <c r="AE117" s="102"/>
      <c r="AF117" s="102"/>
      <c r="AG117" s="102"/>
      <c r="AH117" s="102"/>
      <c r="AI117" s="103"/>
      <c r="AJ117" s="103"/>
      <c r="AK117" s="103"/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3"/>
      <c r="AZ117" s="103"/>
      <c r="BA117" s="104"/>
      <c r="BB117" s="103"/>
      <c r="BC117" s="103"/>
      <c r="BD117" s="103">
        <v>500</v>
      </c>
      <c r="BE117" s="103"/>
      <c r="BF117" s="103"/>
      <c r="BG117" s="103"/>
      <c r="BH117" s="103"/>
      <c r="BI117" s="103">
        <v>0</v>
      </c>
      <c r="BJ117" s="103">
        <f t="shared" ref="BJ117:BJ129" si="89">BD117+BI117</f>
        <v>500</v>
      </c>
      <c r="BK117" s="94"/>
      <c r="BL117" s="131"/>
    </row>
    <row r="118" spans="1:97">
      <c r="A118" s="130"/>
      <c r="B118" s="69"/>
      <c r="C118" s="72">
        <v>226</v>
      </c>
      <c r="D118" s="77" t="s">
        <v>105</v>
      </c>
      <c r="E118" s="102"/>
      <c r="F118" s="102"/>
      <c r="G118" s="102"/>
      <c r="H118" s="102"/>
      <c r="I118" s="93"/>
      <c r="J118" s="102"/>
      <c r="K118" s="102"/>
      <c r="L118" s="102"/>
      <c r="M118" s="102"/>
      <c r="N118" s="93"/>
      <c r="O118" s="102"/>
      <c r="P118" s="102"/>
      <c r="Q118" s="93"/>
      <c r="R118" s="93"/>
      <c r="S118" s="93"/>
      <c r="T118" s="93"/>
      <c r="U118" s="93"/>
      <c r="V118" s="93"/>
      <c r="W118" s="93"/>
      <c r="X118" s="93"/>
      <c r="Y118" s="102"/>
      <c r="Z118" s="102"/>
      <c r="AA118" s="93"/>
      <c r="AB118" s="93"/>
      <c r="AC118" s="93"/>
      <c r="AD118" s="93"/>
      <c r="AE118" s="93"/>
      <c r="AF118" s="93"/>
      <c r="AG118" s="93"/>
      <c r="AH118" s="93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5">
        <v>112</v>
      </c>
      <c r="BB118" s="94"/>
      <c r="BC118" s="94"/>
      <c r="BD118" s="94">
        <f>BD119+BD120</f>
        <v>6950</v>
      </c>
      <c r="BE118" s="94">
        <f t="shared" ref="BE118:BH118" si="90">BE119+BE120</f>
        <v>0</v>
      </c>
      <c r="BF118" s="94">
        <f t="shared" si="90"/>
        <v>0</v>
      </c>
      <c r="BG118" s="94">
        <f t="shared" si="90"/>
        <v>0</v>
      </c>
      <c r="BH118" s="94">
        <f t="shared" si="90"/>
        <v>0</v>
      </c>
      <c r="BI118" s="94">
        <f>BI119+BI120</f>
        <v>0</v>
      </c>
      <c r="BJ118" s="94">
        <f>BD118+BI118</f>
        <v>6950</v>
      </c>
      <c r="BK118" s="94" t="e">
        <f>SUM(#REF!)</f>
        <v>#REF!</v>
      </c>
      <c r="BL118" s="131" t="e">
        <f>SUM(#REF!)</f>
        <v>#REF!</v>
      </c>
    </row>
    <row r="119" spans="1:97">
      <c r="A119" s="130"/>
      <c r="B119" s="69"/>
      <c r="C119" s="72"/>
      <c r="D119" s="101" t="s">
        <v>106</v>
      </c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/>
      <c r="AF119" s="102"/>
      <c r="AG119" s="102"/>
      <c r="AH119" s="102"/>
      <c r="AI119" s="103"/>
      <c r="AJ119" s="103"/>
      <c r="AK119" s="103"/>
      <c r="AL119" s="103"/>
      <c r="AM119" s="103"/>
      <c r="AN119" s="103"/>
      <c r="AO119" s="103"/>
      <c r="AP119" s="103"/>
      <c r="AQ119" s="103"/>
      <c r="AR119" s="103"/>
      <c r="AS119" s="103"/>
      <c r="AT119" s="103"/>
      <c r="AU119" s="103"/>
      <c r="AV119" s="103"/>
      <c r="AW119" s="103"/>
      <c r="AX119" s="103"/>
      <c r="AY119" s="103"/>
      <c r="AZ119" s="103"/>
      <c r="BA119" s="104"/>
      <c r="BB119" s="103"/>
      <c r="BC119" s="103"/>
      <c r="BD119" s="103">
        <v>2000</v>
      </c>
      <c r="BE119" s="103"/>
      <c r="BF119" s="103"/>
      <c r="BG119" s="103"/>
      <c r="BH119" s="103"/>
      <c r="BI119" s="103">
        <v>0</v>
      </c>
      <c r="BJ119" s="103">
        <f t="shared" si="89"/>
        <v>2000</v>
      </c>
      <c r="BK119" s="94"/>
      <c r="BL119" s="131"/>
    </row>
    <row r="120" spans="1:97" ht="22.5">
      <c r="A120" s="130"/>
      <c r="B120" s="69"/>
      <c r="C120" s="72"/>
      <c r="D120" s="101" t="s">
        <v>56</v>
      </c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/>
      <c r="AF120" s="102"/>
      <c r="AG120" s="102"/>
      <c r="AH120" s="102"/>
      <c r="AI120" s="103"/>
      <c r="AJ120" s="103"/>
      <c r="AK120" s="103"/>
      <c r="AL120" s="103"/>
      <c r="AM120" s="103"/>
      <c r="AN120" s="103"/>
      <c r="AO120" s="103"/>
      <c r="AP120" s="103"/>
      <c r="AQ120" s="103"/>
      <c r="AR120" s="103"/>
      <c r="AS120" s="103"/>
      <c r="AT120" s="103"/>
      <c r="AU120" s="103"/>
      <c r="AV120" s="103"/>
      <c r="AW120" s="103"/>
      <c r="AX120" s="103"/>
      <c r="AY120" s="103"/>
      <c r="AZ120" s="103"/>
      <c r="BA120" s="104"/>
      <c r="BB120" s="103"/>
      <c r="BC120" s="103"/>
      <c r="BD120" s="103">
        <v>4950</v>
      </c>
      <c r="BE120" s="103"/>
      <c r="BF120" s="103"/>
      <c r="BG120" s="103"/>
      <c r="BH120" s="103"/>
      <c r="BI120" s="103">
        <v>0</v>
      </c>
      <c r="BJ120" s="103">
        <f t="shared" si="89"/>
        <v>4950</v>
      </c>
      <c r="BK120" s="94"/>
      <c r="BL120" s="131"/>
    </row>
    <row r="121" spans="1:97">
      <c r="A121" s="130"/>
      <c r="B121" s="69"/>
      <c r="C121" s="72">
        <v>226</v>
      </c>
      <c r="D121" s="77" t="s">
        <v>136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5">
        <v>244</v>
      </c>
      <c r="BB121" s="94"/>
      <c r="BC121" s="94"/>
      <c r="BD121" s="94">
        <f>BN125+BD122+BD123+BD124+BD125+BD126+BD127+BD128+BD129+BD130+BD131+BD132+BD133+BD134</f>
        <v>63850</v>
      </c>
      <c r="BE121" s="94">
        <f t="shared" ref="BE121:BI121" si="91">BO125+BE122+BE123+BE124+BE125+BE126+BE127+BE128+BE129+BE130+BE131+BE132+BE133+BE134</f>
        <v>0</v>
      </c>
      <c r="BF121" s="94">
        <f t="shared" si="91"/>
        <v>0</v>
      </c>
      <c r="BG121" s="94">
        <f t="shared" si="91"/>
        <v>0</v>
      </c>
      <c r="BH121" s="94">
        <f t="shared" si="91"/>
        <v>0</v>
      </c>
      <c r="BI121" s="94">
        <f t="shared" si="91"/>
        <v>0</v>
      </c>
      <c r="BJ121" s="94">
        <f>BD121+BI121</f>
        <v>63850</v>
      </c>
      <c r="BK121" s="94" t="e">
        <f>#REF!+#REF!+#REF!+#REF!+#REF!+#REF!+#REF!+#REF!+#REF!+#REF!+#REF!+#REF!+#REF!+#REF!</f>
        <v>#REF!</v>
      </c>
      <c r="BL121" s="131" t="e">
        <f>#REF!+#REF!+#REF!+#REF!+#REF!+#REF!+#REF!+#REF!+#REF!+#REF!+#REF!+#REF!+#REF!+#REF!</f>
        <v>#REF!</v>
      </c>
    </row>
    <row r="122" spans="1:97" ht="22.5">
      <c r="A122" s="130"/>
      <c r="B122" s="69"/>
      <c r="C122" s="72"/>
      <c r="D122" s="101" t="s">
        <v>138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5"/>
      <c r="BB122" s="94"/>
      <c r="BC122" s="94"/>
      <c r="BD122" s="103">
        <v>900</v>
      </c>
      <c r="BE122" s="103"/>
      <c r="BF122" s="103"/>
      <c r="BG122" s="103"/>
      <c r="BH122" s="103"/>
      <c r="BI122" s="103">
        <v>0</v>
      </c>
      <c r="BJ122" s="103">
        <f t="shared" si="89"/>
        <v>900</v>
      </c>
      <c r="BK122" s="94"/>
      <c r="BL122" s="131"/>
    </row>
    <row r="123" spans="1:97" ht="22.5">
      <c r="A123" s="130"/>
      <c r="B123" s="69"/>
      <c r="C123" s="72"/>
      <c r="D123" s="101" t="s">
        <v>161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5"/>
      <c r="BB123" s="94"/>
      <c r="BC123" s="94"/>
      <c r="BD123" s="103">
        <v>2700</v>
      </c>
      <c r="BE123" s="103"/>
      <c r="BF123" s="103"/>
      <c r="BG123" s="103"/>
      <c r="BH123" s="103"/>
      <c r="BI123" s="103">
        <v>0</v>
      </c>
      <c r="BJ123" s="103">
        <f t="shared" si="89"/>
        <v>2700</v>
      </c>
      <c r="BK123" s="94"/>
      <c r="BL123" s="131"/>
    </row>
    <row r="124" spans="1:97" ht="33.75">
      <c r="A124" s="130"/>
      <c r="B124" s="69"/>
      <c r="C124" s="72"/>
      <c r="D124" s="101" t="s">
        <v>139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  <c r="AT124" s="94"/>
      <c r="AU124" s="94"/>
      <c r="AV124" s="94"/>
      <c r="AW124" s="94"/>
      <c r="AX124" s="94"/>
      <c r="AY124" s="94"/>
      <c r="AZ124" s="94"/>
      <c r="BA124" s="95"/>
      <c r="BB124" s="94"/>
      <c r="BC124" s="94"/>
      <c r="BD124" s="103">
        <v>2700</v>
      </c>
      <c r="BE124" s="103"/>
      <c r="BF124" s="103"/>
      <c r="BG124" s="103"/>
      <c r="BH124" s="103"/>
      <c r="BI124" s="103">
        <v>0</v>
      </c>
      <c r="BJ124" s="103">
        <f t="shared" si="89"/>
        <v>2700</v>
      </c>
      <c r="BK124" s="94"/>
      <c r="BL124" s="131"/>
    </row>
    <row r="125" spans="1:97" ht="33.75">
      <c r="A125" s="130"/>
      <c r="B125" s="69"/>
      <c r="C125" s="72"/>
      <c r="D125" s="101" t="s">
        <v>140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  <c r="AZ125" s="94"/>
      <c r="BA125" s="95"/>
      <c r="BB125" s="94"/>
      <c r="BC125" s="94"/>
      <c r="BD125" s="103">
        <v>7850</v>
      </c>
      <c r="BE125" s="103"/>
      <c r="BF125" s="103"/>
      <c r="BG125" s="103"/>
      <c r="BH125" s="103"/>
      <c r="BI125" s="103">
        <v>0</v>
      </c>
      <c r="BJ125" s="103">
        <f t="shared" si="89"/>
        <v>7850</v>
      </c>
      <c r="BK125" s="94"/>
      <c r="BL125" s="131"/>
    </row>
    <row r="126" spans="1:97" ht="22.5">
      <c r="A126" s="130"/>
      <c r="B126" s="69"/>
      <c r="C126" s="72"/>
      <c r="D126" s="101" t="s">
        <v>141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  <c r="AB126" s="93"/>
      <c r="AC126" s="93"/>
      <c r="AD126" s="93"/>
      <c r="AE126" s="93"/>
      <c r="AF126" s="93"/>
      <c r="AG126" s="93"/>
      <c r="AH126" s="93"/>
      <c r="AI126" s="94"/>
      <c r="AJ126" s="94"/>
      <c r="AK126" s="94"/>
      <c r="AL126" s="94"/>
      <c r="AM126" s="94"/>
      <c r="AN126" s="94"/>
      <c r="AO126" s="94"/>
      <c r="AP126" s="94"/>
      <c r="AQ126" s="94"/>
      <c r="AR126" s="94"/>
      <c r="AS126" s="94"/>
      <c r="AT126" s="94"/>
      <c r="AU126" s="94"/>
      <c r="AV126" s="94"/>
      <c r="AW126" s="94"/>
      <c r="AX126" s="94"/>
      <c r="AY126" s="94"/>
      <c r="AZ126" s="94"/>
      <c r="BA126" s="95"/>
      <c r="BB126" s="94"/>
      <c r="BC126" s="94"/>
      <c r="BD126" s="103">
        <v>1350</v>
      </c>
      <c r="BE126" s="103"/>
      <c r="BF126" s="103"/>
      <c r="BG126" s="103"/>
      <c r="BH126" s="103"/>
      <c r="BI126" s="103">
        <v>0</v>
      </c>
      <c r="BJ126" s="103">
        <f t="shared" si="89"/>
        <v>1350</v>
      </c>
      <c r="BK126" s="94"/>
      <c r="BL126" s="131"/>
    </row>
    <row r="127" spans="1:97" ht="22.5">
      <c r="A127" s="130"/>
      <c r="B127" s="69"/>
      <c r="C127" s="72"/>
      <c r="D127" s="101" t="s">
        <v>142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93"/>
      <c r="AB127" s="93"/>
      <c r="AC127" s="93"/>
      <c r="AD127" s="93"/>
      <c r="AE127" s="93"/>
      <c r="AF127" s="93"/>
      <c r="AG127" s="93"/>
      <c r="AH127" s="93"/>
      <c r="AI127" s="94"/>
      <c r="AJ127" s="94"/>
      <c r="AK127" s="94"/>
      <c r="AL127" s="94"/>
      <c r="AM127" s="94"/>
      <c r="AN127" s="94"/>
      <c r="AO127" s="94"/>
      <c r="AP127" s="94"/>
      <c r="AQ127" s="94"/>
      <c r="AR127" s="94"/>
      <c r="AS127" s="94"/>
      <c r="AT127" s="94"/>
      <c r="AU127" s="94"/>
      <c r="AV127" s="94"/>
      <c r="AW127" s="94"/>
      <c r="AX127" s="94"/>
      <c r="AY127" s="94"/>
      <c r="AZ127" s="94"/>
      <c r="BA127" s="95"/>
      <c r="BB127" s="94"/>
      <c r="BC127" s="94"/>
      <c r="BD127" s="103">
        <v>6400</v>
      </c>
      <c r="BE127" s="103"/>
      <c r="BF127" s="103"/>
      <c r="BG127" s="103"/>
      <c r="BH127" s="103"/>
      <c r="BI127" s="103">
        <v>0</v>
      </c>
      <c r="BJ127" s="103">
        <f t="shared" si="89"/>
        <v>6400</v>
      </c>
      <c r="BK127" s="94"/>
      <c r="BL127" s="131"/>
    </row>
    <row r="128" spans="1:97" ht="22.5">
      <c r="A128" s="130"/>
      <c r="B128" s="69"/>
      <c r="C128" s="72"/>
      <c r="D128" s="101" t="s">
        <v>143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  <c r="AI128" s="94"/>
      <c r="AJ128" s="94"/>
      <c r="AK128" s="94"/>
      <c r="AL128" s="94"/>
      <c r="AM128" s="94"/>
      <c r="AN128" s="94"/>
      <c r="AO128" s="94"/>
      <c r="AP128" s="94"/>
      <c r="AQ128" s="94"/>
      <c r="AR128" s="94"/>
      <c r="AS128" s="94"/>
      <c r="AT128" s="94"/>
      <c r="AU128" s="94"/>
      <c r="AV128" s="94"/>
      <c r="AW128" s="94"/>
      <c r="AX128" s="94"/>
      <c r="AY128" s="94"/>
      <c r="AZ128" s="94"/>
      <c r="BA128" s="95"/>
      <c r="BB128" s="94"/>
      <c r="BC128" s="94"/>
      <c r="BD128" s="103">
        <v>6400</v>
      </c>
      <c r="BE128" s="103"/>
      <c r="BF128" s="103"/>
      <c r="BG128" s="103"/>
      <c r="BH128" s="103"/>
      <c r="BI128" s="103">
        <v>0</v>
      </c>
      <c r="BJ128" s="103">
        <f t="shared" si="89"/>
        <v>6400</v>
      </c>
      <c r="BK128" s="94"/>
      <c r="BL128" s="131"/>
    </row>
    <row r="129" spans="1:97" ht="22.5">
      <c r="A129" s="130"/>
      <c r="B129" s="69"/>
      <c r="C129" s="72"/>
      <c r="D129" s="101" t="s">
        <v>144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4"/>
      <c r="AJ129" s="94"/>
      <c r="AK129" s="94"/>
      <c r="AL129" s="94"/>
      <c r="AM129" s="94"/>
      <c r="AN129" s="94"/>
      <c r="AO129" s="94"/>
      <c r="AP129" s="94"/>
      <c r="AQ129" s="94"/>
      <c r="AR129" s="94"/>
      <c r="AS129" s="94"/>
      <c r="AT129" s="94"/>
      <c r="AU129" s="94"/>
      <c r="AV129" s="94"/>
      <c r="AW129" s="94"/>
      <c r="AX129" s="94"/>
      <c r="AY129" s="94"/>
      <c r="AZ129" s="94"/>
      <c r="BA129" s="95"/>
      <c r="BB129" s="94"/>
      <c r="BC129" s="94"/>
      <c r="BD129" s="103">
        <v>2250</v>
      </c>
      <c r="BE129" s="103"/>
      <c r="BF129" s="103"/>
      <c r="BG129" s="103"/>
      <c r="BH129" s="103"/>
      <c r="BI129" s="103">
        <v>0</v>
      </c>
      <c r="BJ129" s="103">
        <f t="shared" si="89"/>
        <v>2250</v>
      </c>
      <c r="BK129" s="94"/>
      <c r="BL129" s="131"/>
    </row>
    <row r="130" spans="1:97" ht="22.5">
      <c r="A130" s="130"/>
      <c r="B130" s="69"/>
      <c r="C130" s="72"/>
      <c r="D130" s="101" t="s">
        <v>162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  <c r="BA130" s="95"/>
      <c r="BB130" s="94"/>
      <c r="BC130" s="94"/>
      <c r="BD130" s="103">
        <v>1800</v>
      </c>
      <c r="BE130" s="103"/>
      <c r="BF130" s="103"/>
      <c r="BG130" s="103"/>
      <c r="BH130" s="103"/>
      <c r="BI130" s="103">
        <v>0</v>
      </c>
      <c r="BJ130" s="103">
        <f t="shared" ref="BJ130:BJ134" si="92">BD130+BI130</f>
        <v>1800</v>
      </c>
      <c r="BK130" s="94"/>
      <c r="BL130" s="131"/>
    </row>
    <row r="131" spans="1:97" ht="22.5">
      <c r="A131" s="130"/>
      <c r="B131" s="69"/>
      <c r="C131" s="72"/>
      <c r="D131" s="101" t="s">
        <v>163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  <c r="AI131" s="94"/>
      <c r="AJ131" s="94"/>
      <c r="AK131" s="94"/>
      <c r="AL131" s="94"/>
      <c r="AM131" s="94"/>
      <c r="AN131" s="94"/>
      <c r="AO131" s="94"/>
      <c r="AP131" s="94"/>
      <c r="AQ131" s="94"/>
      <c r="AR131" s="94"/>
      <c r="AS131" s="94"/>
      <c r="AT131" s="94"/>
      <c r="AU131" s="94"/>
      <c r="AV131" s="94"/>
      <c r="AW131" s="94"/>
      <c r="AX131" s="94"/>
      <c r="AY131" s="94"/>
      <c r="AZ131" s="94"/>
      <c r="BA131" s="95"/>
      <c r="BB131" s="94"/>
      <c r="BC131" s="94"/>
      <c r="BD131" s="103">
        <f>2250+2250</f>
        <v>4500</v>
      </c>
      <c r="BE131" s="103"/>
      <c r="BF131" s="103"/>
      <c r="BG131" s="103"/>
      <c r="BH131" s="103"/>
      <c r="BI131" s="103">
        <v>0</v>
      </c>
      <c r="BJ131" s="103">
        <f t="shared" si="92"/>
        <v>4500</v>
      </c>
      <c r="BK131" s="94"/>
      <c r="BL131" s="131"/>
    </row>
    <row r="132" spans="1:97" ht="33.75">
      <c r="A132" s="130"/>
      <c r="B132" s="69"/>
      <c r="C132" s="72"/>
      <c r="D132" s="101" t="s">
        <v>164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5"/>
      <c r="BB132" s="94"/>
      <c r="BC132" s="94"/>
      <c r="BD132" s="103">
        <v>2700</v>
      </c>
      <c r="BE132" s="103"/>
      <c r="BF132" s="103"/>
      <c r="BG132" s="103"/>
      <c r="BH132" s="103"/>
      <c r="BI132" s="103">
        <v>0</v>
      </c>
      <c r="BJ132" s="103">
        <f t="shared" si="92"/>
        <v>2700</v>
      </c>
      <c r="BK132" s="94"/>
      <c r="BL132" s="131"/>
    </row>
    <row r="133" spans="1:97" ht="22.5">
      <c r="A133" s="130"/>
      <c r="B133" s="69"/>
      <c r="C133" s="72"/>
      <c r="D133" s="101" t="s">
        <v>165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4"/>
      <c r="AJ133" s="94"/>
      <c r="AK133" s="94"/>
      <c r="AL133" s="94"/>
      <c r="AM133" s="94"/>
      <c r="AN133" s="94"/>
      <c r="AO133" s="94"/>
      <c r="AP133" s="94"/>
      <c r="AQ133" s="94"/>
      <c r="AR133" s="94"/>
      <c r="AS133" s="94"/>
      <c r="AT133" s="94"/>
      <c r="AU133" s="94"/>
      <c r="AV133" s="94"/>
      <c r="AW133" s="94"/>
      <c r="AX133" s="94"/>
      <c r="AY133" s="94"/>
      <c r="AZ133" s="94"/>
      <c r="BA133" s="95"/>
      <c r="BB133" s="94"/>
      <c r="BC133" s="94"/>
      <c r="BD133" s="103">
        <v>22950</v>
      </c>
      <c r="BE133" s="103"/>
      <c r="BF133" s="103"/>
      <c r="BG133" s="103"/>
      <c r="BH133" s="103"/>
      <c r="BI133" s="103">
        <v>0</v>
      </c>
      <c r="BJ133" s="103">
        <f t="shared" si="92"/>
        <v>22950</v>
      </c>
      <c r="BK133" s="94"/>
      <c r="BL133" s="131"/>
    </row>
    <row r="134" spans="1:97" ht="22.5">
      <c r="A134" s="130"/>
      <c r="B134" s="69"/>
      <c r="C134" s="72"/>
      <c r="D134" s="101" t="s">
        <v>166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94"/>
      <c r="AW134" s="94"/>
      <c r="AX134" s="94"/>
      <c r="AY134" s="94"/>
      <c r="AZ134" s="94"/>
      <c r="BA134" s="95"/>
      <c r="BB134" s="94"/>
      <c r="BC134" s="94"/>
      <c r="BD134" s="103">
        <v>1350</v>
      </c>
      <c r="BE134" s="103"/>
      <c r="BF134" s="103"/>
      <c r="BG134" s="103"/>
      <c r="BH134" s="103"/>
      <c r="BI134" s="103">
        <v>0</v>
      </c>
      <c r="BJ134" s="103">
        <f t="shared" si="92"/>
        <v>1350</v>
      </c>
      <c r="BK134" s="94"/>
      <c r="BL134" s="131"/>
    </row>
    <row r="135" spans="1:97">
      <c r="A135" s="130"/>
      <c r="B135" s="69"/>
      <c r="C135" s="72">
        <v>226</v>
      </c>
      <c r="D135" s="77" t="s">
        <v>105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4"/>
      <c r="AJ135" s="94"/>
      <c r="AK135" s="94"/>
      <c r="AL135" s="94"/>
      <c r="AM135" s="94"/>
      <c r="AN135" s="94"/>
      <c r="AO135" s="94"/>
      <c r="AP135" s="94"/>
      <c r="AQ135" s="94"/>
      <c r="AR135" s="94"/>
      <c r="AS135" s="94"/>
      <c r="AT135" s="94"/>
      <c r="AU135" s="94"/>
      <c r="AV135" s="94"/>
      <c r="AW135" s="94"/>
      <c r="AX135" s="94"/>
      <c r="AY135" s="94"/>
      <c r="AZ135" s="94"/>
      <c r="BA135" s="95">
        <v>113</v>
      </c>
      <c r="BB135" s="94"/>
      <c r="BC135" s="94"/>
      <c r="BD135" s="94">
        <f>BD136</f>
        <v>2250</v>
      </c>
      <c r="BE135" s="94">
        <f t="shared" ref="BE135:BI135" si="93">BE136</f>
        <v>0</v>
      </c>
      <c r="BF135" s="94">
        <f t="shared" si="93"/>
        <v>0</v>
      </c>
      <c r="BG135" s="94">
        <f t="shared" si="93"/>
        <v>0</v>
      </c>
      <c r="BH135" s="94">
        <f t="shared" si="93"/>
        <v>0</v>
      </c>
      <c r="BI135" s="94">
        <f t="shared" si="93"/>
        <v>0</v>
      </c>
      <c r="BJ135" s="94">
        <f>BD135+BI135</f>
        <v>2250</v>
      </c>
      <c r="BK135" s="94"/>
      <c r="BL135" s="131"/>
    </row>
    <row r="136" spans="1:97" ht="33.75">
      <c r="A136" s="130"/>
      <c r="B136" s="69"/>
      <c r="C136" s="72"/>
      <c r="D136" s="101" t="s">
        <v>137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4"/>
      <c r="AJ136" s="94"/>
      <c r="AK136" s="94"/>
      <c r="AL136" s="94"/>
      <c r="AM136" s="94"/>
      <c r="AN136" s="94"/>
      <c r="AO136" s="94"/>
      <c r="AP136" s="94"/>
      <c r="AQ136" s="94"/>
      <c r="AR136" s="94"/>
      <c r="AS136" s="94"/>
      <c r="AT136" s="94"/>
      <c r="AU136" s="94"/>
      <c r="AV136" s="94"/>
      <c r="AW136" s="94"/>
      <c r="AX136" s="94"/>
      <c r="AY136" s="94"/>
      <c r="AZ136" s="94"/>
      <c r="BA136" s="95"/>
      <c r="BB136" s="94"/>
      <c r="BC136" s="94"/>
      <c r="BD136" s="103">
        <v>2250</v>
      </c>
      <c r="BE136" s="103"/>
      <c r="BF136" s="103"/>
      <c r="BG136" s="103"/>
      <c r="BH136" s="103"/>
      <c r="BI136" s="103">
        <v>0</v>
      </c>
      <c r="BJ136" s="103">
        <f t="shared" ref="BJ136" si="94">BD136+BI136</f>
        <v>2250</v>
      </c>
      <c r="BK136" s="94"/>
      <c r="BL136" s="131"/>
    </row>
    <row r="137" spans="1:97" ht="21">
      <c r="A137" s="130"/>
      <c r="B137" s="69"/>
      <c r="C137" s="72">
        <v>345</v>
      </c>
      <c r="D137" s="77" t="s">
        <v>3</v>
      </c>
      <c r="E137" s="93" t="e">
        <f>#REF!</f>
        <v>#REF!</v>
      </c>
      <c r="F137" s="93"/>
      <c r="G137" s="93" t="e">
        <f t="shared" ref="G137" si="95">E137+F137</f>
        <v>#REF!</v>
      </c>
      <c r="H137" s="93"/>
      <c r="I137" s="93" t="e">
        <f t="shared" ref="I137" si="96">G137+H137</f>
        <v>#REF!</v>
      </c>
      <c r="J137" s="93" t="e">
        <f>#REF!</f>
        <v>#REF!</v>
      </c>
      <c r="K137" s="93"/>
      <c r="L137" s="93"/>
      <c r="M137" s="93" t="e">
        <f t="shared" ref="M137" si="97">I137+L137</f>
        <v>#REF!</v>
      </c>
      <c r="N137" s="93">
        <v>0</v>
      </c>
      <c r="O137" s="93" t="e">
        <f t="shared" ref="O137" si="98">M137+N137</f>
        <v>#REF!</v>
      </c>
      <c r="P137" s="93"/>
      <c r="Q137" s="93" t="e">
        <f t="shared" ref="Q137" si="99">O137+P137</f>
        <v>#REF!</v>
      </c>
      <c r="R137" s="93"/>
      <c r="S137" s="93" t="e">
        <f t="shared" ref="S137" si="100">Q137+R137</f>
        <v>#REF!</v>
      </c>
      <c r="T137" s="93"/>
      <c r="U137" s="93" t="e">
        <f t="shared" ref="U137" si="101">S137+T137</f>
        <v>#REF!</v>
      </c>
      <c r="V137" s="93"/>
      <c r="W137" s="93" t="e">
        <f t="shared" ref="W137" si="102">U137+V137</f>
        <v>#REF!</v>
      </c>
      <c r="X137" s="93"/>
      <c r="Y137" s="93" t="e">
        <f>W137+X137</f>
        <v>#REF!</v>
      </c>
      <c r="Z137" s="93"/>
      <c r="AA137" s="93" t="e">
        <f t="shared" ref="AA137" si="103">Y137+Z137</f>
        <v>#REF!</v>
      </c>
      <c r="AB137" s="93"/>
      <c r="AC137" s="93" t="e">
        <f t="shared" ref="AC137" si="104">AA137+AB137</f>
        <v>#REF!</v>
      </c>
      <c r="AD137" s="93"/>
      <c r="AE137" s="93" t="e">
        <f t="shared" ref="AE137" si="105">AC137+AD137</f>
        <v>#REF!</v>
      </c>
      <c r="AF137" s="93"/>
      <c r="AG137" s="93" t="e">
        <f t="shared" ref="AG137" si="106">AE137+AF137</f>
        <v>#REF!</v>
      </c>
      <c r="AH137" s="93"/>
      <c r="AI137" s="94" t="e">
        <f t="shared" ref="AI137" si="107">AG137+AH137</f>
        <v>#REF!</v>
      </c>
      <c r="AJ137" s="94"/>
      <c r="AK137" s="94" t="e">
        <f t="shared" ref="AK137" si="108">AI137+AJ137</f>
        <v>#REF!</v>
      </c>
      <c r="AL137" s="94"/>
      <c r="AM137" s="94" t="e">
        <f t="shared" ref="AM137" si="109">AK137+AL137</f>
        <v>#REF!</v>
      </c>
      <c r="AN137" s="94"/>
      <c r="AO137" s="94" t="e">
        <f t="shared" ref="AO137" si="110">AM137+AN137</f>
        <v>#REF!</v>
      </c>
      <c r="AP137" s="94"/>
      <c r="AQ137" s="94" t="e">
        <f t="shared" ref="AQ137" si="111">AO137+AP137</f>
        <v>#REF!</v>
      </c>
      <c r="AR137" s="94"/>
      <c r="AS137" s="94" t="e">
        <f t="shared" ref="AS137" si="112">AQ137+AR137</f>
        <v>#REF!</v>
      </c>
      <c r="AT137" s="94"/>
      <c r="AU137" s="94" t="e">
        <f t="shared" ref="AU137" si="113">AS137+AT137</f>
        <v>#REF!</v>
      </c>
      <c r="AV137" s="94"/>
      <c r="AW137" s="94" t="e">
        <f t="shared" ref="AW137" si="114">AU137+AV137</f>
        <v>#REF!</v>
      </c>
      <c r="AX137" s="94"/>
      <c r="AY137" s="94" t="e">
        <f t="shared" ref="AY137" si="115">AW137+AX137</f>
        <v>#REF!</v>
      </c>
      <c r="AZ137" s="94"/>
      <c r="BA137" s="95">
        <v>244</v>
      </c>
      <c r="BB137" s="94" t="e">
        <f>AY137+AZ137</f>
        <v>#REF!</v>
      </c>
      <c r="BC137" s="94"/>
      <c r="BD137" s="94">
        <f>BD138</f>
        <v>20450</v>
      </c>
      <c r="BE137" s="94">
        <f t="shared" ref="BE137:BI137" si="116">BE138</f>
        <v>0</v>
      </c>
      <c r="BF137" s="94">
        <f t="shared" si="116"/>
        <v>0</v>
      </c>
      <c r="BG137" s="94">
        <f t="shared" si="116"/>
        <v>0</v>
      </c>
      <c r="BH137" s="94">
        <f t="shared" si="116"/>
        <v>0</v>
      </c>
      <c r="BI137" s="94">
        <f t="shared" si="116"/>
        <v>0</v>
      </c>
      <c r="BJ137" s="94">
        <f>BD137+BI137</f>
        <v>20450</v>
      </c>
      <c r="BK137" s="93" t="e">
        <f>#REF!</f>
        <v>#REF!</v>
      </c>
      <c r="BL137" s="131" t="e">
        <f>#REF!</f>
        <v>#REF!</v>
      </c>
      <c r="BM137" s="73"/>
    </row>
    <row r="138" spans="1:97" ht="23.25" thickBot="1">
      <c r="A138" s="69"/>
      <c r="B138" s="69"/>
      <c r="C138" s="72"/>
      <c r="D138" s="101" t="s">
        <v>145</v>
      </c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02"/>
      <c r="AH138" s="102"/>
      <c r="AI138" s="103"/>
      <c r="AJ138" s="103"/>
      <c r="AK138" s="103"/>
      <c r="AL138" s="103"/>
      <c r="AM138" s="103"/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03"/>
      <c r="AY138" s="103"/>
      <c r="AZ138" s="103"/>
      <c r="BA138" s="104"/>
      <c r="BB138" s="103"/>
      <c r="BC138" s="103"/>
      <c r="BD138" s="103">
        <v>20450</v>
      </c>
      <c r="BE138" s="103"/>
      <c r="BF138" s="103"/>
      <c r="BG138" s="103"/>
      <c r="BH138" s="103"/>
      <c r="BI138" s="103">
        <v>0</v>
      </c>
      <c r="BJ138" s="103">
        <f>BD138+BI138</f>
        <v>20450</v>
      </c>
      <c r="BK138" s="120"/>
      <c r="BL138" s="121"/>
      <c r="BM138" s="73"/>
    </row>
    <row r="139" spans="1:97" s="145" customFormat="1" ht="12" thickBot="1">
      <c r="A139" s="147" t="s">
        <v>88</v>
      </c>
      <c r="B139" s="148"/>
      <c r="C139" s="148"/>
      <c r="D139" s="148"/>
      <c r="E139" s="148"/>
      <c r="F139" s="148"/>
      <c r="G139" s="148"/>
      <c r="H139" s="148"/>
      <c r="I139" s="148"/>
      <c r="J139" s="148"/>
      <c r="K139" s="148"/>
      <c r="L139" s="148"/>
      <c r="M139" s="148"/>
      <c r="N139" s="148"/>
      <c r="O139" s="148"/>
      <c r="P139" s="148"/>
      <c r="Q139" s="148"/>
      <c r="R139" s="148"/>
      <c r="S139" s="148"/>
      <c r="T139" s="148"/>
      <c r="U139" s="148"/>
      <c r="V139" s="148"/>
      <c r="W139" s="148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/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9"/>
      <c r="BB139" s="150"/>
      <c r="BC139" s="150"/>
      <c r="BD139" s="150">
        <f t="shared" ref="BD139:BI139" si="117">BD116+BD118+BD121+BD135+BD137</f>
        <v>94000</v>
      </c>
      <c r="BE139" s="150">
        <f t="shared" si="117"/>
        <v>0</v>
      </c>
      <c r="BF139" s="150">
        <f t="shared" si="117"/>
        <v>0</v>
      </c>
      <c r="BG139" s="150">
        <f t="shared" si="117"/>
        <v>0</v>
      </c>
      <c r="BH139" s="150">
        <f t="shared" si="117"/>
        <v>0</v>
      </c>
      <c r="BI139" s="150">
        <f t="shared" si="117"/>
        <v>0</v>
      </c>
      <c r="BJ139" s="150">
        <f>BD139+BI139</f>
        <v>94000</v>
      </c>
      <c r="BK139" s="151" t="e">
        <f>BK118+BK121</f>
        <v>#REF!</v>
      </c>
      <c r="BL139" s="213" t="e">
        <f>SUM(BL118:BL121)</f>
        <v>#REF!</v>
      </c>
      <c r="BM139" s="70"/>
      <c r="BN139" s="70"/>
      <c r="BO139" s="70"/>
      <c r="BP139" s="70"/>
      <c r="BQ139" s="70"/>
      <c r="BR139" s="70"/>
      <c r="BS139" s="70"/>
      <c r="BT139" s="70"/>
      <c r="BU139" s="70"/>
      <c r="BV139" s="70"/>
      <c r="BW139" s="70"/>
      <c r="BX139" s="70"/>
      <c r="BY139" s="70"/>
      <c r="BZ139" s="70"/>
      <c r="CA139" s="71"/>
      <c r="CB139" s="71"/>
      <c r="CC139" s="71"/>
      <c r="CD139" s="71"/>
      <c r="CE139" s="71"/>
      <c r="CF139" s="71"/>
      <c r="CG139" s="71"/>
      <c r="CH139" s="71"/>
      <c r="CI139" s="71"/>
      <c r="CJ139" s="71"/>
      <c r="CK139" s="71"/>
      <c r="CL139" s="71"/>
      <c r="CM139" s="71"/>
      <c r="CN139" s="71"/>
      <c r="CO139" s="71"/>
      <c r="CP139" s="71"/>
      <c r="CQ139" s="71"/>
      <c r="CR139" s="71"/>
      <c r="CS139" s="71"/>
    </row>
    <row r="140" spans="1:97" ht="21">
      <c r="A140" s="106" t="s">
        <v>146</v>
      </c>
      <c r="B140" s="99" t="s">
        <v>79</v>
      </c>
      <c r="C140" s="100">
        <v>346</v>
      </c>
      <c r="D140" s="107" t="s">
        <v>147</v>
      </c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108"/>
      <c r="AB140" s="108"/>
      <c r="AC140" s="108"/>
      <c r="AD140" s="108"/>
      <c r="AE140" s="108"/>
      <c r="AF140" s="108"/>
      <c r="AG140" s="108"/>
      <c r="AH140" s="108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10">
        <v>244</v>
      </c>
      <c r="BB140" s="109"/>
      <c r="BC140" s="109"/>
      <c r="BD140" s="109">
        <f>BD141+BD142+BD143</f>
        <v>5900</v>
      </c>
      <c r="BE140" s="109">
        <f t="shared" ref="BE140:BI140" si="118">BE141+BE142+BE143</f>
        <v>0</v>
      </c>
      <c r="BF140" s="109">
        <f t="shared" si="118"/>
        <v>0</v>
      </c>
      <c r="BG140" s="109">
        <f t="shared" si="118"/>
        <v>0</v>
      </c>
      <c r="BH140" s="109">
        <f t="shared" si="118"/>
        <v>0</v>
      </c>
      <c r="BI140" s="109">
        <f t="shared" si="118"/>
        <v>0</v>
      </c>
      <c r="BJ140" s="109">
        <f>BD140+BI140</f>
        <v>5900</v>
      </c>
      <c r="BK140" s="109" t="e">
        <f>#REF!</f>
        <v>#REF!</v>
      </c>
      <c r="BL140" s="214" t="e">
        <f>#REF!</f>
        <v>#REF!</v>
      </c>
      <c r="BM140" s="70"/>
      <c r="BN140" s="97"/>
      <c r="BO140" s="97"/>
      <c r="BP140" s="217"/>
      <c r="BQ140" s="70"/>
      <c r="BR140" s="70"/>
      <c r="BS140" s="70"/>
      <c r="BT140" s="70"/>
      <c r="BU140" s="70"/>
      <c r="BV140" s="70"/>
      <c r="BW140" s="70"/>
      <c r="BX140" s="70"/>
      <c r="BY140" s="70"/>
      <c r="BZ140" s="70"/>
    </row>
    <row r="141" spans="1:97" s="164" customFormat="1">
      <c r="A141" s="133"/>
      <c r="B141" s="133"/>
      <c r="C141" s="140"/>
      <c r="D141" s="101" t="s">
        <v>148</v>
      </c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  <c r="AF141" s="102"/>
      <c r="AG141" s="102"/>
      <c r="AH141" s="102"/>
      <c r="AI141" s="103"/>
      <c r="AJ141" s="103"/>
      <c r="AK141" s="103"/>
      <c r="AL141" s="103"/>
      <c r="AM141" s="103"/>
      <c r="AN141" s="103"/>
      <c r="AO141" s="103"/>
      <c r="AP141" s="103"/>
      <c r="AQ141" s="103"/>
      <c r="AR141" s="103"/>
      <c r="AS141" s="103"/>
      <c r="AT141" s="103"/>
      <c r="AU141" s="103"/>
      <c r="AV141" s="103"/>
      <c r="AW141" s="103"/>
      <c r="AX141" s="103"/>
      <c r="AY141" s="103"/>
      <c r="AZ141" s="103"/>
      <c r="BA141" s="104"/>
      <c r="BB141" s="103"/>
      <c r="BC141" s="103"/>
      <c r="BD141" s="103">
        <v>1500</v>
      </c>
      <c r="BE141" s="103"/>
      <c r="BF141" s="103"/>
      <c r="BG141" s="103"/>
      <c r="BH141" s="103"/>
      <c r="BI141" s="103">
        <v>0</v>
      </c>
      <c r="BJ141" s="136">
        <f t="shared" ref="BJ141:BJ143" si="119">BD141+BI141</f>
        <v>1500</v>
      </c>
      <c r="BK141" s="94"/>
      <c r="BL141" s="215"/>
      <c r="BM141" s="70"/>
      <c r="BN141" s="97"/>
      <c r="BO141" s="97"/>
      <c r="BP141" s="217"/>
      <c r="BQ141" s="70"/>
      <c r="BR141" s="70"/>
      <c r="BS141" s="70"/>
      <c r="BT141" s="70"/>
      <c r="BU141" s="70"/>
      <c r="BV141" s="70"/>
      <c r="BW141" s="70"/>
      <c r="BX141" s="70"/>
      <c r="BY141" s="70"/>
      <c r="BZ141" s="70"/>
      <c r="CA141" s="216"/>
    </row>
    <row r="142" spans="1:97" s="164" customFormat="1">
      <c r="A142" s="133"/>
      <c r="B142" s="133"/>
      <c r="C142" s="140"/>
      <c r="D142" s="101" t="s">
        <v>149</v>
      </c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  <c r="AF142" s="102"/>
      <c r="AG142" s="102"/>
      <c r="AH142" s="102"/>
      <c r="AI142" s="103"/>
      <c r="AJ142" s="103"/>
      <c r="AK142" s="103"/>
      <c r="AL142" s="103"/>
      <c r="AM142" s="103"/>
      <c r="AN142" s="103"/>
      <c r="AO142" s="103"/>
      <c r="AP142" s="103"/>
      <c r="AQ142" s="103"/>
      <c r="AR142" s="103"/>
      <c r="AS142" s="103"/>
      <c r="AT142" s="103"/>
      <c r="AU142" s="103"/>
      <c r="AV142" s="103"/>
      <c r="AW142" s="103"/>
      <c r="AX142" s="103"/>
      <c r="AY142" s="103"/>
      <c r="AZ142" s="103"/>
      <c r="BA142" s="104"/>
      <c r="BB142" s="103"/>
      <c r="BC142" s="103"/>
      <c r="BD142" s="103">
        <v>1400</v>
      </c>
      <c r="BE142" s="103"/>
      <c r="BF142" s="103"/>
      <c r="BG142" s="103"/>
      <c r="BH142" s="103"/>
      <c r="BI142" s="103">
        <v>0</v>
      </c>
      <c r="BJ142" s="103">
        <f t="shared" si="119"/>
        <v>1400</v>
      </c>
      <c r="BK142" s="94"/>
      <c r="BL142" s="215"/>
      <c r="BM142" s="70"/>
      <c r="BN142" s="70"/>
      <c r="BO142" s="70"/>
      <c r="BP142" s="70"/>
      <c r="BQ142" s="70"/>
      <c r="BR142" s="70"/>
      <c r="BS142" s="70"/>
      <c r="BT142" s="70"/>
      <c r="BU142" s="70"/>
      <c r="BV142" s="70"/>
      <c r="BW142" s="70"/>
      <c r="BX142" s="70"/>
      <c r="BY142" s="70"/>
      <c r="BZ142" s="70"/>
      <c r="CA142" s="216"/>
    </row>
    <row r="143" spans="1:97" s="294" customFormat="1">
      <c r="A143" s="291"/>
      <c r="B143" s="291"/>
      <c r="C143" s="292"/>
      <c r="D143" s="134" t="s">
        <v>150</v>
      </c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  <c r="Z143" s="135"/>
      <c r="AA143" s="135"/>
      <c r="AB143" s="135"/>
      <c r="AC143" s="135"/>
      <c r="AD143" s="135"/>
      <c r="AE143" s="135"/>
      <c r="AF143" s="135"/>
      <c r="AG143" s="135"/>
      <c r="AH143" s="135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7"/>
      <c r="BB143" s="136"/>
      <c r="BC143" s="136"/>
      <c r="BD143" s="136">
        <v>3000</v>
      </c>
      <c r="BE143" s="136"/>
      <c r="BF143" s="136"/>
      <c r="BG143" s="136"/>
      <c r="BH143" s="136"/>
      <c r="BI143" s="136">
        <v>0</v>
      </c>
      <c r="BJ143" s="136">
        <f t="shared" si="119"/>
        <v>3000</v>
      </c>
      <c r="BK143" s="109"/>
      <c r="BL143" s="214"/>
      <c r="BM143" s="70"/>
      <c r="BN143" s="70"/>
      <c r="BO143" s="70"/>
      <c r="BP143" s="70"/>
      <c r="BQ143" s="70"/>
      <c r="BR143" s="70"/>
      <c r="BS143" s="70"/>
      <c r="BT143" s="70"/>
      <c r="BU143" s="70"/>
      <c r="BV143" s="70"/>
      <c r="BW143" s="70"/>
      <c r="BX143" s="70"/>
      <c r="BY143" s="70"/>
      <c r="BZ143" s="70"/>
      <c r="CA143" s="293"/>
    </row>
    <row r="144" spans="1:97" s="289" customFormat="1">
      <c r="A144" s="288" t="s">
        <v>88</v>
      </c>
      <c r="B144" s="288"/>
      <c r="C144" s="288"/>
      <c r="D144" s="288"/>
      <c r="E144" s="288"/>
      <c r="F144" s="288"/>
      <c r="G144" s="288"/>
      <c r="H144" s="288"/>
      <c r="I144" s="288"/>
      <c r="J144" s="288"/>
      <c r="K144" s="288"/>
      <c r="L144" s="288"/>
      <c r="M144" s="288"/>
      <c r="N144" s="288"/>
      <c r="O144" s="288"/>
      <c r="P144" s="288"/>
      <c r="Q144" s="288"/>
      <c r="R144" s="288"/>
      <c r="S144" s="288"/>
      <c r="T144" s="288"/>
      <c r="U144" s="288"/>
      <c r="V144" s="288"/>
      <c r="W144" s="288"/>
      <c r="X144" s="288"/>
      <c r="Y144" s="288"/>
      <c r="Z144" s="288"/>
      <c r="AA144" s="288"/>
      <c r="AB144" s="288"/>
      <c r="AC144" s="288"/>
      <c r="AD144" s="288"/>
      <c r="AE144" s="288"/>
      <c r="AF144" s="288"/>
      <c r="AG144" s="288"/>
      <c r="AH144" s="288"/>
      <c r="AI144" s="288"/>
      <c r="AJ144" s="288"/>
      <c r="AK144" s="288"/>
      <c r="AL144" s="288"/>
      <c r="AM144" s="288"/>
      <c r="AN144" s="288"/>
      <c r="AO144" s="288"/>
      <c r="AP144" s="288"/>
      <c r="AQ144" s="288"/>
      <c r="AR144" s="288"/>
      <c r="AS144" s="288"/>
      <c r="AT144" s="288"/>
      <c r="AU144" s="288"/>
      <c r="AV144" s="288"/>
      <c r="AW144" s="288"/>
      <c r="AX144" s="288"/>
      <c r="AY144" s="288"/>
      <c r="AZ144" s="288"/>
      <c r="BA144" s="288"/>
      <c r="BB144" s="125"/>
      <c r="BC144" s="125"/>
      <c r="BD144" s="125">
        <f>BD140</f>
        <v>5900</v>
      </c>
      <c r="BE144" s="125">
        <f t="shared" ref="BE144:BI144" si="120">BE138</f>
        <v>0</v>
      </c>
      <c r="BF144" s="125">
        <f t="shared" si="120"/>
        <v>0</v>
      </c>
      <c r="BG144" s="125">
        <f t="shared" si="120"/>
        <v>0</v>
      </c>
      <c r="BH144" s="125">
        <f t="shared" si="120"/>
        <v>0</v>
      </c>
      <c r="BI144" s="125">
        <f t="shared" si="120"/>
        <v>0</v>
      </c>
      <c r="BJ144" s="125">
        <f>BD144+BI144</f>
        <v>5900</v>
      </c>
      <c r="BK144" s="125" t="e">
        <f>BK135+BK137</f>
        <v>#REF!</v>
      </c>
      <c r="BL144" s="125" t="e">
        <f>SUM(BL135:BL137)</f>
        <v>#REF!</v>
      </c>
      <c r="BM144" s="164"/>
      <c r="BN144" s="164"/>
      <c r="BO144" s="164"/>
      <c r="BP144" s="164"/>
      <c r="BQ144" s="164"/>
      <c r="BR144" s="164"/>
      <c r="BS144" s="164"/>
      <c r="BT144" s="164"/>
      <c r="BU144" s="164"/>
      <c r="BV144" s="164"/>
      <c r="BW144" s="164"/>
      <c r="BX144" s="164"/>
      <c r="BY144" s="164"/>
      <c r="BZ144" s="164"/>
      <c r="CA144" s="164"/>
      <c r="CB144" s="164"/>
      <c r="CC144" s="164"/>
      <c r="CD144" s="164"/>
      <c r="CE144" s="164"/>
      <c r="CF144" s="164"/>
      <c r="CG144" s="164"/>
      <c r="CH144" s="164"/>
      <c r="CI144" s="164"/>
      <c r="CJ144" s="164"/>
      <c r="CK144" s="164"/>
      <c r="CL144" s="164"/>
      <c r="CM144" s="164"/>
      <c r="CN144" s="164"/>
      <c r="CO144" s="164"/>
      <c r="CP144" s="164"/>
      <c r="CQ144" s="164"/>
      <c r="CR144" s="164"/>
      <c r="CS144" s="164"/>
    </row>
    <row r="145" spans="1:97" s="164" customFormat="1" ht="14.25" customHeight="1">
      <c r="A145" s="69" t="s">
        <v>239</v>
      </c>
      <c r="B145" s="69" t="s">
        <v>79</v>
      </c>
      <c r="C145" s="69" t="s">
        <v>212</v>
      </c>
      <c r="D145" s="69" t="s">
        <v>54</v>
      </c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22"/>
      <c r="T145" s="122"/>
      <c r="U145" s="122"/>
      <c r="V145" s="122"/>
      <c r="W145" s="122"/>
      <c r="X145" s="122"/>
      <c r="Y145" s="122"/>
      <c r="Z145" s="122"/>
      <c r="AA145" s="122"/>
      <c r="AB145" s="122"/>
      <c r="AC145" s="122"/>
      <c r="AD145" s="122"/>
      <c r="AE145" s="122"/>
      <c r="AF145" s="122"/>
      <c r="AG145" s="122"/>
      <c r="AH145" s="122"/>
      <c r="AI145" s="122"/>
      <c r="AJ145" s="122"/>
      <c r="AK145" s="122"/>
      <c r="AL145" s="122"/>
      <c r="AM145" s="122"/>
      <c r="AN145" s="122"/>
      <c r="AO145" s="122"/>
      <c r="AP145" s="122"/>
      <c r="AQ145" s="122"/>
      <c r="AR145" s="122"/>
      <c r="AS145" s="122"/>
      <c r="AT145" s="122"/>
      <c r="AU145" s="122"/>
      <c r="AV145" s="122"/>
      <c r="AW145" s="122"/>
      <c r="AX145" s="122"/>
      <c r="AY145" s="122"/>
      <c r="AZ145" s="122"/>
      <c r="BA145" s="122"/>
      <c r="BB145" s="94"/>
      <c r="BC145" s="94"/>
      <c r="BD145" s="94">
        <f>BD146</f>
        <v>0</v>
      </c>
      <c r="BE145" s="94">
        <f t="shared" ref="BE145:BI145" si="121">BE146</f>
        <v>0</v>
      </c>
      <c r="BF145" s="94">
        <f t="shared" si="121"/>
        <v>0</v>
      </c>
      <c r="BG145" s="94">
        <f t="shared" si="121"/>
        <v>0</v>
      </c>
      <c r="BH145" s="94">
        <f t="shared" si="121"/>
        <v>0</v>
      </c>
      <c r="BI145" s="94">
        <f t="shared" si="121"/>
        <v>200000</v>
      </c>
      <c r="BJ145" s="94">
        <f>BD145+BI145</f>
        <v>200000</v>
      </c>
      <c r="BK145" s="94"/>
      <c r="BL145" s="94"/>
    </row>
    <row r="146" spans="1:97" s="164" customFormat="1">
      <c r="A146" s="133"/>
      <c r="B146" s="133"/>
      <c r="C146" s="133"/>
      <c r="D146" s="403" t="s">
        <v>240</v>
      </c>
      <c r="E146" s="404"/>
      <c r="F146" s="404"/>
      <c r="G146" s="404"/>
      <c r="H146" s="404"/>
      <c r="I146" s="404"/>
      <c r="J146" s="404"/>
      <c r="K146" s="404"/>
      <c r="L146" s="404"/>
      <c r="M146" s="404"/>
      <c r="N146" s="404"/>
      <c r="O146" s="404"/>
      <c r="P146" s="404"/>
      <c r="Q146" s="404"/>
      <c r="R146" s="404"/>
      <c r="S146" s="404"/>
      <c r="T146" s="404"/>
      <c r="U146" s="404"/>
      <c r="V146" s="404"/>
      <c r="W146" s="404"/>
      <c r="X146" s="404"/>
      <c r="Y146" s="404"/>
      <c r="Z146" s="404"/>
      <c r="AA146" s="404"/>
      <c r="AB146" s="404"/>
      <c r="AC146" s="404"/>
      <c r="AD146" s="404"/>
      <c r="AE146" s="404"/>
      <c r="AF146" s="404"/>
      <c r="AG146" s="404"/>
      <c r="AH146" s="404"/>
      <c r="AI146" s="404"/>
      <c r="AJ146" s="404"/>
      <c r="AK146" s="404"/>
      <c r="AL146" s="404"/>
      <c r="AM146" s="404"/>
      <c r="AN146" s="404"/>
      <c r="AO146" s="404"/>
      <c r="AP146" s="404"/>
      <c r="AQ146" s="404"/>
      <c r="AR146" s="404"/>
      <c r="AS146" s="404"/>
      <c r="AT146" s="404"/>
      <c r="AU146" s="404"/>
      <c r="AV146" s="404"/>
      <c r="AW146" s="404"/>
      <c r="AX146" s="404"/>
      <c r="AY146" s="404"/>
      <c r="AZ146" s="404"/>
      <c r="BA146" s="404"/>
      <c r="BB146" s="103"/>
      <c r="BC146" s="103"/>
      <c r="BD146" s="103">
        <v>0</v>
      </c>
      <c r="BE146" s="103"/>
      <c r="BF146" s="103"/>
      <c r="BG146" s="103"/>
      <c r="BH146" s="103"/>
      <c r="BI146" s="103">
        <v>200000</v>
      </c>
      <c r="BJ146" s="103">
        <f>BD146+BI146</f>
        <v>200000</v>
      </c>
      <c r="BK146" s="94"/>
      <c r="BL146" s="94"/>
    </row>
    <row r="147" spans="1:97" s="289" customFormat="1">
      <c r="A147" s="288" t="s">
        <v>88</v>
      </c>
      <c r="B147" s="288"/>
      <c r="C147" s="288"/>
      <c r="D147" s="288"/>
      <c r="E147" s="288"/>
      <c r="F147" s="288"/>
      <c r="G147" s="288"/>
      <c r="H147" s="288"/>
      <c r="I147" s="288"/>
      <c r="J147" s="288"/>
      <c r="K147" s="288"/>
      <c r="L147" s="288"/>
      <c r="M147" s="288"/>
      <c r="N147" s="288"/>
      <c r="O147" s="288"/>
      <c r="P147" s="288"/>
      <c r="Q147" s="288"/>
      <c r="R147" s="288"/>
      <c r="S147" s="288"/>
      <c r="T147" s="288"/>
      <c r="U147" s="288"/>
      <c r="V147" s="288"/>
      <c r="W147" s="288"/>
      <c r="X147" s="288"/>
      <c r="Y147" s="288"/>
      <c r="Z147" s="288"/>
      <c r="AA147" s="288"/>
      <c r="AB147" s="288"/>
      <c r="AC147" s="288"/>
      <c r="AD147" s="288"/>
      <c r="AE147" s="288"/>
      <c r="AF147" s="288"/>
      <c r="AG147" s="288"/>
      <c r="AH147" s="288"/>
      <c r="AI147" s="288"/>
      <c r="AJ147" s="288"/>
      <c r="AK147" s="288"/>
      <c r="AL147" s="288"/>
      <c r="AM147" s="288"/>
      <c r="AN147" s="288"/>
      <c r="AO147" s="288"/>
      <c r="AP147" s="288"/>
      <c r="AQ147" s="288"/>
      <c r="AR147" s="288"/>
      <c r="AS147" s="288"/>
      <c r="AT147" s="288"/>
      <c r="AU147" s="288"/>
      <c r="AV147" s="288"/>
      <c r="AW147" s="288"/>
      <c r="AX147" s="288"/>
      <c r="AY147" s="288"/>
      <c r="AZ147" s="288"/>
      <c r="BA147" s="288"/>
      <c r="BB147" s="125"/>
      <c r="BC147" s="125"/>
      <c r="BD147" s="125">
        <f>BD145</f>
        <v>0</v>
      </c>
      <c r="BE147" s="125">
        <f t="shared" ref="BE147:BI147" si="122">BE145</f>
        <v>0</v>
      </c>
      <c r="BF147" s="125">
        <f t="shared" si="122"/>
        <v>0</v>
      </c>
      <c r="BG147" s="125">
        <f t="shared" si="122"/>
        <v>0</v>
      </c>
      <c r="BH147" s="125">
        <f t="shared" si="122"/>
        <v>0</v>
      </c>
      <c r="BI147" s="125">
        <f t="shared" si="122"/>
        <v>200000</v>
      </c>
      <c r="BJ147" s="125">
        <f>BD147+BI147</f>
        <v>200000</v>
      </c>
      <c r="BK147" s="125" t="e">
        <f>BK137+BK139</f>
        <v>#REF!</v>
      </c>
      <c r="BL147" s="125" t="e">
        <f>SUM(BL137:BL139)</f>
        <v>#REF!</v>
      </c>
      <c r="BM147" s="164"/>
      <c r="BN147" s="164"/>
      <c r="BO147" s="164"/>
      <c r="BP147" s="164"/>
      <c r="BQ147" s="164"/>
      <c r="BR147" s="164"/>
      <c r="BS147" s="164"/>
      <c r="BT147" s="164"/>
      <c r="BU147" s="164"/>
      <c r="BV147" s="164"/>
      <c r="BW147" s="164"/>
      <c r="BX147" s="164"/>
      <c r="BY147" s="164"/>
      <c r="BZ147" s="164"/>
      <c r="CA147" s="164"/>
      <c r="CB147" s="164"/>
      <c r="CC147" s="164"/>
      <c r="CD147" s="164"/>
      <c r="CE147" s="164"/>
      <c r="CF147" s="164"/>
      <c r="CG147" s="164"/>
      <c r="CH147" s="164"/>
      <c r="CI147" s="164"/>
      <c r="CJ147" s="164"/>
      <c r="CK147" s="164"/>
      <c r="CL147" s="164"/>
      <c r="CM147" s="164"/>
      <c r="CN147" s="164"/>
      <c r="CO147" s="164"/>
      <c r="CP147" s="164"/>
      <c r="CQ147" s="164"/>
      <c r="CR147" s="164"/>
      <c r="CS147" s="164"/>
    </row>
    <row r="148" spans="1:97" ht="12" thickBot="1">
      <c r="A148" s="295" t="s">
        <v>151</v>
      </c>
      <c r="B148" s="296"/>
      <c r="C148" s="296"/>
      <c r="D148" s="297"/>
      <c r="E148" s="167" t="e">
        <f>#REF!+#REF!+#REF!+#REF!</f>
        <v>#REF!</v>
      </c>
      <c r="F148" s="167" t="e">
        <f>#REF!</f>
        <v>#REF!</v>
      </c>
      <c r="G148" s="168" t="e">
        <f>E148+F148</f>
        <v>#REF!</v>
      </c>
      <c r="H148" s="168" t="e">
        <f>#REF!</f>
        <v>#REF!</v>
      </c>
      <c r="I148" s="168" t="e">
        <f>#REF!+#REF!+#REF!+#REF!+#REF!+#REF!</f>
        <v>#REF!</v>
      </c>
      <c r="J148" s="167" t="e">
        <f>#REF!+#REF!+#REF!+#REF!</f>
        <v>#REF!</v>
      </c>
      <c r="K148" s="167" t="e">
        <f>#REF!</f>
        <v>#REF!</v>
      </c>
      <c r="L148" s="167" t="e">
        <f>#REF!</f>
        <v>#REF!</v>
      </c>
      <c r="M148" s="168" t="e">
        <f>I148+L148</f>
        <v>#REF!</v>
      </c>
      <c r="N148" s="168" t="e">
        <f>#REF!+#REF!+#REF!+#REF!+#REF!</f>
        <v>#REF!</v>
      </c>
      <c r="O148" s="168" t="e">
        <f>M148+N148</f>
        <v>#REF!</v>
      </c>
      <c r="P148" s="168" t="e">
        <f>#REF!+#REF!</f>
        <v>#REF!</v>
      </c>
      <c r="Q148" s="168" t="e">
        <f>O148+P148</f>
        <v>#REF!</v>
      </c>
      <c r="R148" s="168" t="e">
        <f>#REF!</f>
        <v>#REF!</v>
      </c>
      <c r="S148" s="168" t="e">
        <f>Q148+R148</f>
        <v>#REF!</v>
      </c>
      <c r="T148" s="168" t="e">
        <f>#REF!+#REF!</f>
        <v>#REF!</v>
      </c>
      <c r="U148" s="168" t="e">
        <f>S148+T148</f>
        <v>#REF!</v>
      </c>
      <c r="V148" s="168" t="e">
        <f>#REF!</f>
        <v>#REF!</v>
      </c>
      <c r="W148" s="168" t="e">
        <f>U148+V148</f>
        <v>#REF!</v>
      </c>
      <c r="X148" s="168" t="e">
        <f>#REF!+#REF!</f>
        <v>#REF!</v>
      </c>
      <c r="Y148" s="168" t="e">
        <f>#REF!+#REF!+#REF!</f>
        <v>#REF!</v>
      </c>
      <c r="Z148" s="168" t="e">
        <f>#REF!</f>
        <v>#REF!</v>
      </c>
      <c r="AA148" s="168" t="e">
        <f>Y148+Z148</f>
        <v>#REF!</v>
      </c>
      <c r="AB148" s="168" t="e">
        <f>#REF!</f>
        <v>#REF!</v>
      </c>
      <c r="AC148" s="168" t="e">
        <f>AA148+AB148</f>
        <v>#REF!</v>
      </c>
      <c r="AD148" s="168" t="e">
        <f>#REF!+#REF!+#REF!</f>
        <v>#REF!</v>
      </c>
      <c r="AE148" s="168" t="e">
        <f>AC148+AD148</f>
        <v>#REF!</v>
      </c>
      <c r="AF148" s="168" t="e">
        <f>#REF!</f>
        <v>#REF!</v>
      </c>
      <c r="AG148" s="168" t="e">
        <f>AE148+AF148</f>
        <v>#REF!</v>
      </c>
      <c r="AH148" s="168" t="e">
        <f>#REF!+#REF!</f>
        <v>#REF!</v>
      </c>
      <c r="AI148" s="169" t="e">
        <f>AG148+AH148</f>
        <v>#REF!</v>
      </c>
      <c r="AJ148" s="169" t="e">
        <f>#REF!</f>
        <v>#REF!</v>
      </c>
      <c r="AK148" s="169" t="e">
        <f>AI148+AJ148</f>
        <v>#REF!</v>
      </c>
      <c r="AL148" s="169"/>
      <c r="AM148" s="169" t="e">
        <f>AK148+AL148</f>
        <v>#REF!</v>
      </c>
      <c r="AN148" s="169" t="e">
        <f>#REF!+#REF!</f>
        <v>#REF!</v>
      </c>
      <c r="AO148" s="169" t="e">
        <f>AM148+AN148</f>
        <v>#REF!</v>
      </c>
      <c r="AP148" s="169" t="e">
        <f>#REF!+#REF!</f>
        <v>#REF!</v>
      </c>
      <c r="AQ148" s="169" t="e">
        <f>AO148+AP148</f>
        <v>#REF!</v>
      </c>
      <c r="AR148" s="169" t="e">
        <f>#REF!</f>
        <v>#REF!</v>
      </c>
      <c r="AS148" s="169" t="e">
        <f>#REF!+#REF!+#REF!+#REF!+#REF!+#REF!</f>
        <v>#REF!</v>
      </c>
      <c r="AT148" s="169" t="e">
        <f>#REF!</f>
        <v>#REF!</v>
      </c>
      <c r="AU148" s="169" t="e">
        <f>AS148+AT148</f>
        <v>#REF!</v>
      </c>
      <c r="AV148" s="169" t="e">
        <f>#REF!</f>
        <v>#REF!</v>
      </c>
      <c r="AW148" s="169" t="e">
        <f>AU148+AV148</f>
        <v>#REF!</v>
      </c>
      <c r="AX148" s="169" t="e">
        <f>#REF!+#REF!+#REF!</f>
        <v>#REF!</v>
      </c>
      <c r="AY148" s="169" t="e">
        <f>AW148+AX148</f>
        <v>#REF!</v>
      </c>
      <c r="AZ148" s="169" t="e">
        <f>#REF!</f>
        <v>#REF!</v>
      </c>
      <c r="BA148" s="170"/>
      <c r="BB148" s="171" t="e">
        <f>#REF!+#REF!+#REF!+#REF!</f>
        <v>#REF!</v>
      </c>
      <c r="BC148" s="171" t="e">
        <f>#REF!</f>
        <v>#REF!</v>
      </c>
      <c r="BD148" s="169">
        <f>BD11+BD71+BD75+BD82+BD115+BD139+BD18+BD28+BD31+BD25+BD85+BD78+BD144+BD147</f>
        <v>13446071.710000001</v>
      </c>
      <c r="BE148" s="169">
        <f t="shared" ref="BE148:BI148" ca="1" si="123">BE11+BE71+BE75+BE82+BE115+BE139+BE18+BE28+BE31+BE25+BE85+BE78+BE144+BE147</f>
        <v>13446071.710000001</v>
      </c>
      <c r="BF148" s="169">
        <f t="shared" ca="1" si="123"/>
        <v>13446071.710000001</v>
      </c>
      <c r="BG148" s="169">
        <f t="shared" ca="1" si="123"/>
        <v>13446071.710000001</v>
      </c>
      <c r="BH148" s="169">
        <f t="shared" ca="1" si="123"/>
        <v>13446071.710000001</v>
      </c>
      <c r="BI148" s="169">
        <f t="shared" si="123"/>
        <v>705259.21</v>
      </c>
      <c r="BJ148" s="169">
        <f>BD148+BI148</f>
        <v>14151330.920000002</v>
      </c>
      <c r="BK148" s="171" t="e">
        <f>BK71+#REF!+#REF!+BK115+#REF!+#REF!+#REF!</f>
        <v>#REF!</v>
      </c>
      <c r="BL148" s="172" t="e">
        <f>BL71+#REF!+#REF!+BL115+#REF!+#REF!+#REF!</f>
        <v>#REF!</v>
      </c>
      <c r="BM148" s="97"/>
    </row>
    <row r="149" spans="1:97" s="73" customFormat="1" ht="12" thickBot="1">
      <c r="A149" s="173"/>
      <c r="B149" s="174"/>
      <c r="C149" s="70"/>
      <c r="D149" s="175"/>
      <c r="E149" s="176"/>
      <c r="F149" s="176"/>
      <c r="G149" s="176"/>
      <c r="H149" s="176"/>
      <c r="I149" s="176"/>
      <c r="J149" s="176"/>
      <c r="K149" s="176"/>
      <c r="L149" s="176"/>
      <c r="M149" s="176"/>
      <c r="N149" s="176"/>
      <c r="O149" s="176"/>
      <c r="P149" s="176"/>
      <c r="Q149" s="176"/>
      <c r="R149" s="176"/>
      <c r="S149" s="176"/>
      <c r="T149" s="176"/>
      <c r="U149" s="176"/>
      <c r="V149" s="176"/>
      <c r="W149" s="176"/>
      <c r="X149" s="176"/>
      <c r="Y149" s="176"/>
      <c r="Z149" s="176"/>
      <c r="AA149" s="176"/>
      <c r="AB149" s="176"/>
      <c r="AC149" s="176"/>
      <c r="AD149" s="176"/>
      <c r="AE149" s="176"/>
      <c r="AF149" s="176"/>
      <c r="AG149" s="176"/>
      <c r="AH149" s="176"/>
      <c r="AI149" s="176"/>
      <c r="AJ149" s="176"/>
      <c r="AK149" s="176"/>
      <c r="AL149" s="176"/>
      <c r="AM149" s="176"/>
      <c r="AN149" s="176"/>
      <c r="AO149" s="176"/>
      <c r="AP149" s="176"/>
      <c r="AQ149" s="176"/>
      <c r="AR149" s="176"/>
      <c r="AS149" s="176"/>
      <c r="AT149" s="176"/>
      <c r="AU149" s="176"/>
      <c r="AV149" s="176"/>
      <c r="AW149" s="176"/>
      <c r="AX149" s="176"/>
      <c r="AY149" s="176"/>
      <c r="AZ149" s="176"/>
      <c r="BA149" s="176"/>
      <c r="BB149" s="176"/>
      <c r="BC149" s="176"/>
      <c r="BD149" s="176"/>
      <c r="BE149" s="176"/>
      <c r="BF149" s="176"/>
      <c r="BG149" s="176"/>
      <c r="BH149" s="176"/>
      <c r="BI149" s="176"/>
      <c r="BJ149" s="176"/>
      <c r="BK149" s="176"/>
      <c r="BL149" s="177"/>
      <c r="BM149" s="70"/>
    </row>
    <row r="150" spans="1:97" s="73" customFormat="1" ht="12" thickBot="1">
      <c r="A150" s="178"/>
      <c r="B150" s="179"/>
      <c r="C150" s="180">
        <v>211</v>
      </c>
      <c r="D150" s="181" t="s">
        <v>80</v>
      </c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3"/>
      <c r="Y150" s="183"/>
      <c r="Z150" s="183"/>
      <c r="AA150" s="183"/>
      <c r="AB150" s="183"/>
      <c r="AC150" s="183"/>
      <c r="AD150" s="183"/>
      <c r="AE150" s="183"/>
      <c r="AF150" s="183"/>
      <c r="AG150" s="183"/>
      <c r="AH150" s="183"/>
      <c r="AI150" s="183"/>
      <c r="AJ150" s="183"/>
      <c r="AK150" s="183"/>
      <c r="AL150" s="183"/>
      <c r="AM150" s="183"/>
      <c r="AN150" s="183"/>
      <c r="AO150" s="183"/>
      <c r="AP150" s="183"/>
      <c r="AQ150" s="183"/>
      <c r="AR150" s="183"/>
      <c r="AS150" s="183"/>
      <c r="AT150" s="183"/>
      <c r="AU150" s="183"/>
      <c r="AV150" s="183"/>
      <c r="AW150" s="183"/>
      <c r="AX150" s="183"/>
      <c r="AY150" s="183"/>
      <c r="AZ150" s="183"/>
      <c r="BA150" s="184">
        <v>111</v>
      </c>
      <c r="BB150" s="183"/>
      <c r="BC150" s="183"/>
      <c r="BD150" s="185">
        <f>BD4+BD32+BD72+BD79+BD12+BD26+BD29+BD19+BD76+BD83</f>
        <v>9518804.7200000007</v>
      </c>
      <c r="BE150" s="185">
        <f t="shared" ref="BE150:BI150" ca="1" si="124">BE4+BE32+BE72+BE79+BE12+BE26+BE29+BE19+BE76+BE83</f>
        <v>9518804.7200000007</v>
      </c>
      <c r="BF150" s="185">
        <f t="shared" ca="1" si="124"/>
        <v>9518804.7200000007</v>
      </c>
      <c r="BG150" s="185">
        <f t="shared" ca="1" si="124"/>
        <v>9518804.7200000007</v>
      </c>
      <c r="BH150" s="185">
        <f t="shared" ca="1" si="124"/>
        <v>9518804.7200000007</v>
      </c>
      <c r="BI150" s="185">
        <f t="shared" si="124"/>
        <v>388063.92</v>
      </c>
      <c r="BJ150" s="185">
        <f>BD150+BI150</f>
        <v>9906868.6400000006</v>
      </c>
      <c r="BK150" s="186" t="e">
        <f>BK32+#REF!+#REF!+#REF!+#REF!</f>
        <v>#REF!</v>
      </c>
      <c r="BL150" s="187" t="e">
        <f>BL32+#REF!+#REF!+#REF!+#REF!</f>
        <v>#REF!</v>
      </c>
      <c r="BM150" s="97">
        <v>211.11099999999999</v>
      </c>
      <c r="BN150" s="298">
        <f>BJ150</f>
        <v>9906868.6400000006</v>
      </c>
      <c r="BO150" s="97"/>
      <c r="BP150" s="97"/>
      <c r="BQ150" s="97"/>
    </row>
    <row r="151" spans="1:97" ht="12" thickBot="1">
      <c r="A151" s="188"/>
      <c r="B151" s="189"/>
      <c r="C151" s="190">
        <v>212</v>
      </c>
      <c r="D151" s="191" t="s">
        <v>2</v>
      </c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/>
      <c r="AF151" s="166"/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90">
        <v>112</v>
      </c>
      <c r="BB151" s="166"/>
      <c r="BC151" s="166"/>
      <c r="BD151" s="166">
        <f t="shared" ref="BD151:BI151" si="125">BD35+BD116</f>
        <v>93920.05</v>
      </c>
      <c r="BE151" s="166">
        <f t="shared" si="125"/>
        <v>0</v>
      </c>
      <c r="BF151" s="166">
        <f t="shared" si="125"/>
        <v>0</v>
      </c>
      <c r="BG151" s="166">
        <f t="shared" si="125"/>
        <v>0</v>
      </c>
      <c r="BH151" s="166">
        <f t="shared" si="125"/>
        <v>0</v>
      </c>
      <c r="BI151" s="166">
        <f t="shared" si="125"/>
        <v>-0.01</v>
      </c>
      <c r="BJ151" s="185">
        <f t="shared" ref="BJ151:BJ163" si="126">BD151+BI151</f>
        <v>93920.040000000008</v>
      </c>
      <c r="BK151" s="192" t="e">
        <f>BK35+BK116</f>
        <v>#REF!</v>
      </c>
      <c r="BL151" s="193" t="e">
        <f>BL35+BL116</f>
        <v>#REF!</v>
      </c>
      <c r="BM151" s="97">
        <v>213.119</v>
      </c>
      <c r="BN151" s="298">
        <f>BJ152</f>
        <v>3008484.24</v>
      </c>
      <c r="BO151" s="70"/>
      <c r="BP151" s="70"/>
      <c r="BQ151" s="70"/>
    </row>
    <row r="152" spans="1:97" ht="12" thickBot="1">
      <c r="A152" s="194"/>
      <c r="B152" s="195"/>
      <c r="C152" s="190">
        <v>213</v>
      </c>
      <c r="D152" s="196" t="s">
        <v>84</v>
      </c>
      <c r="E152" s="165"/>
      <c r="F152" s="165"/>
      <c r="G152" s="165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  <c r="AC152" s="165"/>
      <c r="AD152" s="165"/>
      <c r="AE152" s="165"/>
      <c r="AF152" s="165"/>
      <c r="AG152" s="165"/>
      <c r="AH152" s="165"/>
      <c r="AI152" s="165"/>
      <c r="AJ152" s="165"/>
      <c r="AK152" s="165"/>
      <c r="AL152" s="165"/>
      <c r="AM152" s="165"/>
      <c r="AN152" s="165"/>
      <c r="AO152" s="165"/>
      <c r="AP152" s="165"/>
      <c r="AQ152" s="165"/>
      <c r="AR152" s="165"/>
      <c r="AS152" s="165"/>
      <c r="AT152" s="165"/>
      <c r="AU152" s="165"/>
      <c r="AV152" s="165"/>
      <c r="AW152" s="165"/>
      <c r="AX152" s="165"/>
      <c r="AY152" s="165"/>
      <c r="AZ152" s="165"/>
      <c r="BA152" s="190">
        <v>119</v>
      </c>
      <c r="BB152" s="165"/>
      <c r="BC152" s="165"/>
      <c r="BD152" s="166">
        <f>BD7+BD38+BD80+BD73+BD15+BD27+BD30+BD22+BD77+BD84</f>
        <v>2891288.9400000004</v>
      </c>
      <c r="BE152" s="166">
        <f t="shared" ref="BE152:BI152" ca="1" si="127">BE7+BE38+BE80+BE73+BE15+BE27+BE30+BE22+BE77+BE84</f>
        <v>2891288.9400000004</v>
      </c>
      <c r="BF152" s="166">
        <f t="shared" ca="1" si="127"/>
        <v>2891288.9400000004</v>
      </c>
      <c r="BG152" s="166">
        <f t="shared" ca="1" si="127"/>
        <v>2891288.9400000004</v>
      </c>
      <c r="BH152" s="166">
        <f t="shared" ca="1" si="127"/>
        <v>2891288.9400000004</v>
      </c>
      <c r="BI152" s="166">
        <f t="shared" si="127"/>
        <v>117195.3</v>
      </c>
      <c r="BJ152" s="185">
        <f t="shared" si="126"/>
        <v>3008484.24</v>
      </c>
      <c r="BK152" s="192" t="e">
        <f>BK38+#REF!+#REF!+#REF!+#REF!</f>
        <v>#REF!</v>
      </c>
      <c r="BL152" s="193" t="e">
        <f>BL38+#REF!+#REF!+#REF!+#REF!</f>
        <v>#REF!</v>
      </c>
      <c r="BM152" s="97"/>
      <c r="BN152" s="75"/>
      <c r="BO152" s="70"/>
      <c r="BP152" s="70"/>
      <c r="BQ152" s="70"/>
    </row>
    <row r="153" spans="1:97" ht="12" thickBot="1">
      <c r="A153" s="194"/>
      <c r="B153" s="195"/>
      <c r="C153" s="190">
        <v>221</v>
      </c>
      <c r="D153" s="197" t="s">
        <v>94</v>
      </c>
      <c r="E153" s="165"/>
      <c r="F153" s="165"/>
      <c r="G153" s="165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/>
      <c r="AF153" s="165"/>
      <c r="AG153" s="165"/>
      <c r="AH153" s="165"/>
      <c r="AI153" s="165"/>
      <c r="AJ153" s="165"/>
      <c r="AK153" s="165"/>
      <c r="AL153" s="165"/>
      <c r="AM153" s="165"/>
      <c r="AN153" s="165"/>
      <c r="AO153" s="165"/>
      <c r="AP153" s="165"/>
      <c r="AQ153" s="165"/>
      <c r="AR153" s="165"/>
      <c r="AS153" s="165"/>
      <c r="AT153" s="165"/>
      <c r="AU153" s="165"/>
      <c r="AV153" s="165"/>
      <c r="AW153" s="165"/>
      <c r="AX153" s="165"/>
      <c r="AY153" s="165"/>
      <c r="AZ153" s="165"/>
      <c r="BA153" s="190">
        <v>244</v>
      </c>
      <c r="BB153" s="165"/>
      <c r="BC153" s="165"/>
      <c r="BD153" s="166">
        <f>BD42</f>
        <v>45533</v>
      </c>
      <c r="BE153" s="166">
        <f t="shared" ref="BE153:BI153" si="128">BE42</f>
        <v>0</v>
      </c>
      <c r="BF153" s="166">
        <f t="shared" si="128"/>
        <v>0</v>
      </c>
      <c r="BG153" s="166">
        <f t="shared" si="128"/>
        <v>0</v>
      </c>
      <c r="BH153" s="166">
        <f t="shared" si="128"/>
        <v>0</v>
      </c>
      <c r="BI153" s="166">
        <f t="shared" si="128"/>
        <v>0</v>
      </c>
      <c r="BJ153" s="185">
        <f t="shared" si="126"/>
        <v>45533</v>
      </c>
      <c r="BK153" s="192" t="e">
        <f t="shared" ref="BK153:BL153" si="129">BK42</f>
        <v>#REF!</v>
      </c>
      <c r="BL153" s="193" t="e">
        <f t="shared" si="129"/>
        <v>#REF!</v>
      </c>
      <c r="BM153" s="97">
        <v>212.11199999999999</v>
      </c>
      <c r="BN153" s="298">
        <f>BJ151</f>
        <v>93920.040000000008</v>
      </c>
      <c r="BO153" s="70"/>
      <c r="BP153" s="70"/>
      <c r="BQ153" s="70"/>
    </row>
    <row r="154" spans="1:97" ht="12" thickBot="1">
      <c r="A154" s="194"/>
      <c r="B154" s="195"/>
      <c r="C154" s="190">
        <v>225</v>
      </c>
      <c r="D154" s="197" t="s">
        <v>53</v>
      </c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/>
      <c r="AF154" s="166"/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90">
        <v>244</v>
      </c>
      <c r="BB154" s="166"/>
      <c r="BC154" s="166"/>
      <c r="BD154" s="166">
        <f>BD46</f>
        <v>52700</v>
      </c>
      <c r="BE154" s="166">
        <f t="shared" ref="BE154:BI154" si="130">BE46</f>
        <v>0</v>
      </c>
      <c r="BF154" s="166">
        <f t="shared" si="130"/>
        <v>0</v>
      </c>
      <c r="BG154" s="166">
        <f t="shared" si="130"/>
        <v>0</v>
      </c>
      <c r="BH154" s="166">
        <f t="shared" si="130"/>
        <v>0</v>
      </c>
      <c r="BI154" s="166">
        <f t="shared" si="130"/>
        <v>-6000</v>
      </c>
      <c r="BJ154" s="185">
        <f t="shared" si="126"/>
        <v>46700</v>
      </c>
      <c r="BK154" s="192" t="e">
        <f t="shared" ref="BK154:BL154" si="131">BK46</f>
        <v>#REF!</v>
      </c>
      <c r="BL154" s="193" t="e">
        <f t="shared" si="131"/>
        <v>#REF!</v>
      </c>
      <c r="BM154" s="97">
        <v>221.244</v>
      </c>
      <c r="BN154" s="176">
        <f>BD153</f>
        <v>45533</v>
      </c>
      <c r="BO154" s="70"/>
      <c r="BP154" s="70"/>
      <c r="BQ154" s="70"/>
    </row>
    <row r="155" spans="1:97" ht="12" thickBot="1">
      <c r="A155" s="194"/>
      <c r="B155" s="195"/>
      <c r="C155" s="190">
        <v>226</v>
      </c>
      <c r="D155" s="197" t="s">
        <v>152</v>
      </c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/>
      <c r="AF155" s="166"/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90">
        <v>113</v>
      </c>
      <c r="BB155" s="166"/>
      <c r="BC155" s="166"/>
      <c r="BD155" s="166">
        <f t="shared" ref="BD155:BI155" si="132">BD108+BD135</f>
        <v>60760</v>
      </c>
      <c r="BE155" s="166">
        <f t="shared" si="132"/>
        <v>0</v>
      </c>
      <c r="BF155" s="166">
        <f t="shared" si="132"/>
        <v>0</v>
      </c>
      <c r="BG155" s="166">
        <f t="shared" si="132"/>
        <v>0</v>
      </c>
      <c r="BH155" s="166">
        <f t="shared" si="132"/>
        <v>0</v>
      </c>
      <c r="BI155" s="166">
        <f t="shared" si="132"/>
        <v>0</v>
      </c>
      <c r="BJ155" s="185">
        <f t="shared" si="126"/>
        <v>60760</v>
      </c>
      <c r="BK155" s="192"/>
      <c r="BL155" s="193"/>
      <c r="BM155" s="97" t="s">
        <v>153</v>
      </c>
      <c r="BN155" s="176">
        <f>BJ86+BJ121</f>
        <v>513740</v>
      </c>
      <c r="BO155" s="70"/>
      <c r="BP155" s="75"/>
      <c r="BQ155" s="70"/>
    </row>
    <row r="156" spans="1:97" ht="12" thickBot="1">
      <c r="A156" s="194"/>
      <c r="B156" s="195"/>
      <c r="C156" s="190">
        <v>226</v>
      </c>
      <c r="D156" s="197" t="s">
        <v>152</v>
      </c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/>
      <c r="AF156" s="166"/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90">
        <v>112</v>
      </c>
      <c r="BB156" s="166"/>
      <c r="BC156" s="166"/>
      <c r="BD156" s="166">
        <f t="shared" ref="BD156:BI156" si="133">BD118+BD54</f>
        <v>14875</v>
      </c>
      <c r="BE156" s="166">
        <f t="shared" si="133"/>
        <v>0</v>
      </c>
      <c r="BF156" s="166">
        <f t="shared" si="133"/>
        <v>0</v>
      </c>
      <c r="BG156" s="166">
        <f t="shared" si="133"/>
        <v>0</v>
      </c>
      <c r="BH156" s="166">
        <f t="shared" si="133"/>
        <v>0</v>
      </c>
      <c r="BI156" s="166">
        <f t="shared" si="133"/>
        <v>0</v>
      </c>
      <c r="BJ156" s="185">
        <f t="shared" si="126"/>
        <v>14875</v>
      </c>
      <c r="BK156" s="192" t="e">
        <f>BK54+BK118</f>
        <v>#REF!</v>
      </c>
      <c r="BL156" s="193" t="e">
        <f>BL54+BL118</f>
        <v>#REF!</v>
      </c>
      <c r="BM156" s="97">
        <v>225.244</v>
      </c>
      <c r="BN156" s="299">
        <f>BJ154</f>
        <v>46700</v>
      </c>
      <c r="BO156" s="70"/>
      <c r="BP156" s="70"/>
      <c r="BQ156" s="70"/>
    </row>
    <row r="157" spans="1:97" ht="12" thickBot="1">
      <c r="A157" s="194"/>
      <c r="B157" s="195"/>
      <c r="C157" s="190">
        <v>226</v>
      </c>
      <c r="D157" s="197" t="s">
        <v>152</v>
      </c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/>
      <c r="AF157" s="166"/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90">
        <v>244</v>
      </c>
      <c r="BB157" s="166"/>
      <c r="BC157" s="166"/>
      <c r="BD157" s="166">
        <f t="shared" ref="BD157:BI157" si="134">BD57+BD86+BD121</f>
        <v>574043</v>
      </c>
      <c r="BE157" s="166">
        <f t="shared" si="134"/>
        <v>0</v>
      </c>
      <c r="BF157" s="166">
        <f t="shared" si="134"/>
        <v>0</v>
      </c>
      <c r="BG157" s="166">
        <f t="shared" si="134"/>
        <v>0</v>
      </c>
      <c r="BH157" s="166">
        <f t="shared" si="134"/>
        <v>0</v>
      </c>
      <c r="BI157" s="166">
        <f t="shared" si="134"/>
        <v>6000</v>
      </c>
      <c r="BJ157" s="185">
        <f t="shared" si="126"/>
        <v>580043</v>
      </c>
      <c r="BK157" s="192" t="e">
        <f t="shared" ref="BK157:BL157" si="135">BK57</f>
        <v>#REF!</v>
      </c>
      <c r="BL157" s="193" t="e">
        <f t="shared" si="135"/>
        <v>#REF!</v>
      </c>
      <c r="BM157" s="73">
        <v>226.11199999999999</v>
      </c>
      <c r="BN157" s="74">
        <f>BD156</f>
        <v>14875</v>
      </c>
    </row>
    <row r="158" spans="1:97" ht="12" thickBot="1">
      <c r="A158" s="194"/>
      <c r="B158" s="195"/>
      <c r="C158" s="190">
        <v>227</v>
      </c>
      <c r="D158" s="197" t="s">
        <v>108</v>
      </c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/>
      <c r="AF158" s="166"/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90">
        <v>244</v>
      </c>
      <c r="BB158" s="166"/>
      <c r="BC158" s="166"/>
      <c r="BD158" s="166">
        <f>BD61</f>
        <v>5000</v>
      </c>
      <c r="BE158" s="166">
        <f t="shared" ref="BE158:BI158" si="136">BE61</f>
        <v>0</v>
      </c>
      <c r="BF158" s="166">
        <f t="shared" si="136"/>
        <v>0</v>
      </c>
      <c r="BG158" s="166">
        <f t="shared" si="136"/>
        <v>0</v>
      </c>
      <c r="BH158" s="166">
        <f t="shared" si="136"/>
        <v>0</v>
      </c>
      <c r="BI158" s="166">
        <f t="shared" si="136"/>
        <v>0</v>
      </c>
      <c r="BJ158" s="185">
        <f t="shared" si="126"/>
        <v>5000</v>
      </c>
      <c r="BK158" s="192"/>
      <c r="BL158" s="193"/>
      <c r="BM158" s="73">
        <v>227.244</v>
      </c>
      <c r="BN158" s="74">
        <f>BD158</f>
        <v>5000</v>
      </c>
    </row>
    <row r="159" spans="1:97" ht="21.75" thickBot="1">
      <c r="A159" s="194"/>
      <c r="B159" s="195"/>
      <c r="C159" s="190">
        <v>266</v>
      </c>
      <c r="D159" s="77" t="s">
        <v>87</v>
      </c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/>
      <c r="AF159" s="166"/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90">
        <v>111</v>
      </c>
      <c r="BB159" s="166"/>
      <c r="BC159" s="166"/>
      <c r="BD159" s="166">
        <f t="shared" ref="BD159:BI159" si="137">BD10+BD41+BD74+BD81</f>
        <v>55000</v>
      </c>
      <c r="BE159" s="166">
        <f t="shared" si="137"/>
        <v>2000</v>
      </c>
      <c r="BF159" s="166">
        <f t="shared" si="137"/>
        <v>2000</v>
      </c>
      <c r="BG159" s="166">
        <f t="shared" si="137"/>
        <v>2000</v>
      </c>
      <c r="BH159" s="166">
        <f t="shared" si="137"/>
        <v>2000</v>
      </c>
      <c r="BI159" s="166">
        <f t="shared" si="137"/>
        <v>0</v>
      </c>
      <c r="BJ159" s="185">
        <f t="shared" si="126"/>
        <v>55000</v>
      </c>
      <c r="BK159" s="192">
        <f t="shared" ref="BK159:BL159" si="138">BK61</f>
        <v>20000</v>
      </c>
      <c r="BL159" s="193">
        <f t="shared" si="138"/>
        <v>20000</v>
      </c>
      <c r="BM159" s="73">
        <v>226.244</v>
      </c>
      <c r="BN159" s="300">
        <f>BJ57</f>
        <v>66303</v>
      </c>
    </row>
    <row r="160" spans="1:97" ht="12" thickBot="1">
      <c r="A160" s="194"/>
      <c r="B160" s="195"/>
      <c r="C160" s="190">
        <v>341</v>
      </c>
      <c r="D160" s="197" t="s">
        <v>154</v>
      </c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/>
      <c r="AF160" s="166"/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90">
        <v>244</v>
      </c>
      <c r="BB160" s="166"/>
      <c r="BC160" s="166"/>
      <c r="BD160" s="166">
        <f>BD63</f>
        <v>3333</v>
      </c>
      <c r="BE160" s="166">
        <f t="shared" ref="BE160:BI161" si="139">BE63</f>
        <v>3333</v>
      </c>
      <c r="BF160" s="166">
        <f t="shared" si="139"/>
        <v>3333</v>
      </c>
      <c r="BG160" s="166">
        <f t="shared" si="139"/>
        <v>3333</v>
      </c>
      <c r="BH160" s="166">
        <f t="shared" si="139"/>
        <v>3333</v>
      </c>
      <c r="BI160" s="166">
        <f t="shared" si="139"/>
        <v>0</v>
      </c>
      <c r="BJ160" s="185">
        <f t="shared" si="126"/>
        <v>3333</v>
      </c>
      <c r="BK160" s="192">
        <f t="shared" ref="BK160:BL160" si="140">BK63</f>
        <v>3333</v>
      </c>
      <c r="BL160" s="193">
        <f t="shared" si="140"/>
        <v>3333</v>
      </c>
      <c r="BM160" s="73">
        <v>266.11099999999999</v>
      </c>
      <c r="BN160" s="198">
        <f>BJ159</f>
        <v>55000</v>
      </c>
    </row>
    <row r="161" spans="1:68" ht="12" thickBot="1">
      <c r="A161" s="194"/>
      <c r="B161" s="195"/>
      <c r="C161" s="190">
        <v>343</v>
      </c>
      <c r="D161" s="197" t="s">
        <v>55</v>
      </c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/>
      <c r="AF161" s="166"/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90">
        <v>244</v>
      </c>
      <c r="BB161" s="166"/>
      <c r="BC161" s="166"/>
      <c r="BD161" s="166">
        <f>BD64</f>
        <v>73000</v>
      </c>
      <c r="BE161" s="166">
        <f t="shared" si="139"/>
        <v>0</v>
      </c>
      <c r="BF161" s="166">
        <f t="shared" si="139"/>
        <v>0</v>
      </c>
      <c r="BG161" s="166">
        <f t="shared" si="139"/>
        <v>0</v>
      </c>
      <c r="BH161" s="166">
        <f t="shared" si="139"/>
        <v>0</v>
      </c>
      <c r="BI161" s="166">
        <f t="shared" si="139"/>
        <v>0</v>
      </c>
      <c r="BJ161" s="185">
        <f t="shared" si="126"/>
        <v>73000</v>
      </c>
      <c r="BK161" s="192"/>
      <c r="BL161" s="193"/>
      <c r="BM161" s="73">
        <v>343.24400000000003</v>
      </c>
      <c r="BN161" s="198">
        <f>BD161</f>
        <v>73000</v>
      </c>
    </row>
    <row r="162" spans="1:68" ht="12" thickBot="1">
      <c r="A162" s="194"/>
      <c r="B162" s="195"/>
      <c r="C162" s="190">
        <v>345</v>
      </c>
      <c r="D162" s="197" t="s">
        <v>54</v>
      </c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/>
      <c r="AF162" s="166"/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90">
        <v>244</v>
      </c>
      <c r="BB162" s="166"/>
      <c r="BC162" s="166"/>
      <c r="BD162" s="166">
        <f>BD137+BD145</f>
        <v>20450</v>
      </c>
      <c r="BE162" s="166">
        <f t="shared" ref="BE162:BI162" si="141">BE137+BE145</f>
        <v>0</v>
      </c>
      <c r="BF162" s="166">
        <f t="shared" si="141"/>
        <v>0</v>
      </c>
      <c r="BG162" s="166">
        <f t="shared" si="141"/>
        <v>0</v>
      </c>
      <c r="BH162" s="166">
        <f t="shared" si="141"/>
        <v>0</v>
      </c>
      <c r="BI162" s="166">
        <f t="shared" si="141"/>
        <v>200000</v>
      </c>
      <c r="BJ162" s="185">
        <f t="shared" si="126"/>
        <v>220450</v>
      </c>
      <c r="BK162" s="192" t="e">
        <f t="shared" ref="BK162:BL162" si="142">BK137</f>
        <v>#REF!</v>
      </c>
      <c r="BL162" s="193" t="e">
        <f t="shared" si="142"/>
        <v>#REF!</v>
      </c>
      <c r="BM162" s="73">
        <v>341.24400000000003</v>
      </c>
      <c r="BN162" s="74">
        <f>BD160</f>
        <v>3333</v>
      </c>
    </row>
    <row r="163" spans="1:68">
      <c r="A163" s="194"/>
      <c r="B163" s="195"/>
      <c r="C163" s="190">
        <v>346</v>
      </c>
      <c r="D163" s="197" t="s">
        <v>3</v>
      </c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/>
      <c r="AF163" s="166"/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90">
        <v>244</v>
      </c>
      <c r="BB163" s="166"/>
      <c r="BC163" s="166"/>
      <c r="BD163" s="166">
        <f t="shared" ref="BD163:BI163" si="143">BD66+BD140</f>
        <v>37364</v>
      </c>
      <c r="BE163" s="166">
        <f t="shared" si="143"/>
        <v>0</v>
      </c>
      <c r="BF163" s="166">
        <f t="shared" si="143"/>
        <v>0</v>
      </c>
      <c r="BG163" s="166">
        <f t="shared" si="143"/>
        <v>0</v>
      </c>
      <c r="BH163" s="166">
        <f t="shared" si="143"/>
        <v>0</v>
      </c>
      <c r="BI163" s="166">
        <f t="shared" si="143"/>
        <v>0</v>
      </c>
      <c r="BJ163" s="185">
        <f t="shared" si="126"/>
        <v>37364</v>
      </c>
      <c r="BK163" s="192" t="e">
        <f t="shared" ref="BK163:BL163" si="144">BK66</f>
        <v>#REF!</v>
      </c>
      <c r="BL163" s="193" t="e">
        <f t="shared" si="144"/>
        <v>#REF!</v>
      </c>
      <c r="BM163" s="73">
        <v>345.24400000000003</v>
      </c>
      <c r="BN163" s="301">
        <f>BJ162</f>
        <v>220450</v>
      </c>
      <c r="BP163" s="71" t="s">
        <v>155</v>
      </c>
    </row>
    <row r="164" spans="1:68" s="73" customFormat="1" ht="12" thickBot="1">
      <c r="A164" s="199" t="s">
        <v>52</v>
      </c>
      <c r="B164" s="200"/>
      <c r="C164" s="201"/>
      <c r="D164" s="202"/>
      <c r="E164" s="203"/>
      <c r="F164" s="203"/>
      <c r="G164" s="203"/>
      <c r="H164" s="203"/>
      <c r="I164" s="203"/>
      <c r="J164" s="203"/>
      <c r="K164" s="203"/>
      <c r="L164" s="203"/>
      <c r="M164" s="203"/>
      <c r="N164" s="203"/>
      <c r="O164" s="203"/>
      <c r="P164" s="203"/>
      <c r="Q164" s="203"/>
      <c r="R164" s="203"/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/>
      <c r="AH164" s="203"/>
      <c r="AI164" s="203"/>
      <c r="AJ164" s="203"/>
      <c r="AK164" s="203"/>
      <c r="AL164" s="203"/>
      <c r="AM164" s="203"/>
      <c r="AN164" s="203"/>
      <c r="AO164" s="203"/>
      <c r="AP164" s="203"/>
      <c r="AQ164" s="203"/>
      <c r="AR164" s="203"/>
      <c r="AS164" s="203"/>
      <c r="AT164" s="203"/>
      <c r="AU164" s="203"/>
      <c r="AV164" s="203"/>
      <c r="AW164" s="203"/>
      <c r="AX164" s="203"/>
      <c r="AY164" s="203"/>
      <c r="AZ164" s="203"/>
      <c r="BA164" s="204"/>
      <c r="BB164" s="203"/>
      <c r="BC164" s="203"/>
      <c r="BD164" s="203">
        <f>BD150+BD151+BD152+BD153+BD154+BD156+BD157+BD158+BD159+BD160+BD162+BD163+BD161+BD155</f>
        <v>13446071.710000001</v>
      </c>
      <c r="BE164" s="203">
        <f t="shared" ref="BE164:BJ164" ca="1" si="145">BE150+BE151+BE152+BE153+BE154+BE156+BE157+BE158+BE159+BE160+BE162+BE163+BE161+BE155</f>
        <v>7782377.0572199998</v>
      </c>
      <c r="BF164" s="203">
        <f t="shared" ca="1" si="145"/>
        <v>7782377.0572199998</v>
      </c>
      <c r="BG164" s="203">
        <f t="shared" ca="1" si="145"/>
        <v>7782377.0572199998</v>
      </c>
      <c r="BH164" s="203">
        <f t="shared" ca="1" si="145"/>
        <v>7782377.0572199998</v>
      </c>
      <c r="BI164" s="203">
        <f t="shared" si="145"/>
        <v>705259.21</v>
      </c>
      <c r="BJ164" s="203">
        <f t="shared" si="145"/>
        <v>14151330.92</v>
      </c>
      <c r="BK164" s="205" t="e">
        <f t="shared" ref="BK164:BL164" si="146">SUM(BK150:BK163)</f>
        <v>#REF!</v>
      </c>
      <c r="BL164" s="206" t="e">
        <f t="shared" si="146"/>
        <v>#REF!</v>
      </c>
      <c r="BM164" s="73">
        <v>346.24400000000003</v>
      </c>
      <c r="BN164" s="198">
        <f>BJ163</f>
        <v>37364</v>
      </c>
      <c r="BO164" s="73" t="s">
        <v>156</v>
      </c>
      <c r="BP164" s="76">
        <f>BN154+BN156+BN158+BN159+BN161+BN162+BN163+BN164</f>
        <v>497683</v>
      </c>
    </row>
    <row r="165" spans="1:68">
      <c r="A165" s="207" t="s">
        <v>157</v>
      </c>
      <c r="B165" s="208"/>
      <c r="C165" s="198"/>
      <c r="D165" s="198"/>
      <c r="BL165" s="209"/>
      <c r="BM165" s="73">
        <v>226.113</v>
      </c>
      <c r="BN165" s="74">
        <f>BJ155</f>
        <v>60760</v>
      </c>
      <c r="BO165" s="73" t="s">
        <v>158</v>
      </c>
      <c r="BP165" s="78">
        <f>BN155+BN159</f>
        <v>580043</v>
      </c>
    </row>
    <row r="166" spans="1:68">
      <c r="A166" s="384" t="s">
        <v>61</v>
      </c>
      <c r="B166" s="384"/>
      <c r="C166" s="384"/>
      <c r="D166" s="384"/>
      <c r="BL166" s="176"/>
    </row>
    <row r="167" spans="1:68">
      <c r="BM167" s="73">
        <v>111</v>
      </c>
      <c r="BN167" s="76">
        <f>BN150+BN160</f>
        <v>9961868.6400000006</v>
      </c>
    </row>
    <row r="168" spans="1:68">
      <c r="BM168" s="73">
        <v>112</v>
      </c>
      <c r="BN168" s="76">
        <f>BN153+BN157</f>
        <v>108795.04000000001</v>
      </c>
    </row>
    <row r="169" spans="1:68">
      <c r="BM169" s="73">
        <v>119</v>
      </c>
      <c r="BN169" s="76">
        <f>BN151</f>
        <v>3008484.24</v>
      </c>
    </row>
    <row r="170" spans="1:68">
      <c r="BM170" s="73">
        <v>244</v>
      </c>
      <c r="BN170" s="78">
        <f>BN154+BN155+BN156+BN158+BN159+BN161+BN162+BN163+BN164</f>
        <v>1011423</v>
      </c>
    </row>
    <row r="171" spans="1:68">
      <c r="BM171" s="73">
        <v>113</v>
      </c>
      <c r="BN171" s="76">
        <f>BN165</f>
        <v>60760</v>
      </c>
    </row>
    <row r="172" spans="1:68">
      <c r="BN172" s="76">
        <f>BN167+BN168+BN169+BN170+BN171</f>
        <v>14151330.92</v>
      </c>
    </row>
  </sheetData>
  <mergeCells count="4">
    <mergeCell ref="A166:D166"/>
    <mergeCell ref="A1:BI2"/>
    <mergeCell ref="A71:D71"/>
    <mergeCell ref="A115:D11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59"/>
  <sheetViews>
    <sheetView workbookViewId="0">
      <selection activeCell="K48" sqref="K48"/>
    </sheetView>
  </sheetViews>
  <sheetFormatPr defaultRowHeight="11.25"/>
  <cols>
    <col min="1" max="1" width="18.6640625" style="220" customWidth="1"/>
    <col min="2" max="2" width="9.33203125" style="220" customWidth="1"/>
    <col min="3" max="3" width="8" style="220" customWidth="1"/>
    <col min="4" max="4" width="26.83203125" style="220" customWidth="1"/>
    <col min="5" max="6" width="13.5" style="220" customWidth="1"/>
    <col min="7" max="8" width="13.5" style="220" hidden="1" customWidth="1"/>
    <col min="9" max="10" width="11.5" style="220" customWidth="1"/>
    <col min="11" max="13" width="10.1640625" style="220" bestFit="1" customWidth="1"/>
    <col min="14" max="14" width="22.33203125" style="220" customWidth="1"/>
    <col min="15" max="15" width="10.1640625" style="220" bestFit="1" customWidth="1"/>
    <col min="16" max="16" width="12.6640625" style="220" bestFit="1" customWidth="1"/>
    <col min="17" max="17" width="9.33203125" style="220"/>
    <col min="18" max="18" width="12.33203125" style="220" customWidth="1"/>
    <col min="19" max="19" width="15.6640625" style="220" customWidth="1"/>
    <col min="20" max="16384" width="9.33203125" style="220"/>
  </cols>
  <sheetData>
    <row r="1" spans="1:16">
      <c r="A1" s="385" t="s">
        <v>171</v>
      </c>
      <c r="B1" s="385"/>
      <c r="C1" s="385"/>
      <c r="D1" s="385"/>
      <c r="E1" s="218"/>
      <c r="F1" s="219"/>
      <c r="G1" s="219"/>
      <c r="H1" s="219"/>
    </row>
    <row r="2" spans="1:16">
      <c r="A2" s="385" t="s">
        <v>172</v>
      </c>
      <c r="B2" s="385"/>
      <c r="C2" s="385"/>
      <c r="D2" s="385"/>
      <c r="E2" s="385"/>
      <c r="F2" s="385"/>
      <c r="G2" s="221"/>
      <c r="H2" s="219"/>
      <c r="J2" s="222">
        <v>44722</v>
      </c>
    </row>
    <row r="3" spans="1:16">
      <c r="A3" s="394"/>
      <c r="B3" s="394"/>
      <c r="C3" s="394"/>
      <c r="D3" s="394"/>
      <c r="E3" s="211"/>
      <c r="F3" s="219"/>
      <c r="G3" s="219"/>
      <c r="H3" s="219"/>
    </row>
    <row r="4" spans="1:16" ht="52.5">
      <c r="A4" s="69" t="s">
        <v>0</v>
      </c>
      <c r="B4" s="72" t="s">
        <v>173</v>
      </c>
      <c r="C4" s="72" t="s">
        <v>51</v>
      </c>
      <c r="D4" s="77" t="s">
        <v>1</v>
      </c>
      <c r="E4" s="223" t="s">
        <v>174</v>
      </c>
      <c r="F4" s="224" t="s">
        <v>175</v>
      </c>
      <c r="G4" s="224" t="s">
        <v>176</v>
      </c>
      <c r="H4" s="224" t="s">
        <v>175</v>
      </c>
      <c r="I4" s="224" t="s">
        <v>62</v>
      </c>
      <c r="J4" s="224" t="s">
        <v>63</v>
      </c>
    </row>
    <row r="5" spans="1:16">
      <c r="A5" s="69" t="s">
        <v>177</v>
      </c>
      <c r="B5" s="69" t="s">
        <v>59</v>
      </c>
      <c r="C5" s="69" t="s">
        <v>178</v>
      </c>
      <c r="D5" s="225" t="s">
        <v>179</v>
      </c>
      <c r="E5" s="226"/>
      <c r="F5" s="224">
        <v>179347.38</v>
      </c>
      <c r="G5" s="224">
        <v>230414.75</v>
      </c>
      <c r="H5" s="224">
        <v>230414.75</v>
      </c>
      <c r="I5" s="227">
        <v>0</v>
      </c>
      <c r="J5" s="227">
        <f>E5+F5+I5</f>
        <v>179347.38</v>
      </c>
      <c r="M5" s="228"/>
    </row>
    <row r="6" spans="1:16" ht="21">
      <c r="A6" s="69" t="s">
        <v>180</v>
      </c>
      <c r="B6" s="69" t="s">
        <v>60</v>
      </c>
      <c r="C6" s="69" t="s">
        <v>181</v>
      </c>
      <c r="D6" s="77" t="s">
        <v>182</v>
      </c>
      <c r="E6" s="77"/>
      <c r="F6" s="224">
        <v>93152.62</v>
      </c>
      <c r="G6" s="224">
        <v>69585.25</v>
      </c>
      <c r="H6" s="224">
        <v>69585.25</v>
      </c>
      <c r="I6" s="227">
        <v>0</v>
      </c>
      <c r="J6" s="227">
        <f t="shared" ref="J6:J44" si="0">E6+F6+I6</f>
        <v>93152.62</v>
      </c>
      <c r="M6" s="229"/>
    </row>
    <row r="7" spans="1:16">
      <c r="A7" s="69"/>
      <c r="B7" s="69" t="s">
        <v>183</v>
      </c>
      <c r="C7" s="69" t="s">
        <v>184</v>
      </c>
      <c r="D7" s="77" t="s">
        <v>2</v>
      </c>
      <c r="E7" s="77"/>
      <c r="F7" s="224">
        <f>F8</f>
        <v>5000</v>
      </c>
      <c r="G7" s="224" t="e">
        <f>#REF!+#REF!+G8</f>
        <v>#REF!</v>
      </c>
      <c r="H7" s="224" t="e">
        <f>#REF!+#REF!+H8</f>
        <v>#REF!</v>
      </c>
      <c r="I7" s="227">
        <v>0</v>
      </c>
      <c r="J7" s="227">
        <f t="shared" si="0"/>
        <v>5000</v>
      </c>
    </row>
    <row r="8" spans="1:16">
      <c r="A8" s="69"/>
      <c r="B8" s="69"/>
      <c r="C8" s="230"/>
      <c r="D8" s="230" t="s">
        <v>185</v>
      </c>
      <c r="E8" s="230"/>
      <c r="F8" s="231">
        <v>5000</v>
      </c>
      <c r="G8" s="231">
        <v>1000</v>
      </c>
      <c r="H8" s="231">
        <v>1000</v>
      </c>
      <c r="I8" s="232">
        <v>0</v>
      </c>
      <c r="J8" s="232">
        <f t="shared" si="0"/>
        <v>5000</v>
      </c>
      <c r="K8" s="229"/>
    </row>
    <row r="9" spans="1:16">
      <c r="A9" s="69"/>
      <c r="B9" s="69" t="s">
        <v>186</v>
      </c>
      <c r="C9" s="282">
        <v>244</v>
      </c>
      <c r="D9" s="233" t="s">
        <v>94</v>
      </c>
      <c r="E9" s="233"/>
      <c r="F9" s="224">
        <v>1000</v>
      </c>
      <c r="G9" s="224"/>
      <c r="H9" s="224"/>
      <c r="I9" s="227">
        <v>0</v>
      </c>
      <c r="J9" s="227">
        <f t="shared" si="0"/>
        <v>1000</v>
      </c>
      <c r="K9" s="229"/>
    </row>
    <row r="10" spans="1:16" ht="21.75">
      <c r="A10" s="69"/>
      <c r="B10" s="69" t="s">
        <v>187</v>
      </c>
      <c r="C10" s="72">
        <v>244</v>
      </c>
      <c r="D10" s="233" t="s">
        <v>53</v>
      </c>
      <c r="E10" s="230"/>
      <c r="F10" s="224">
        <f>F11</f>
        <v>4000</v>
      </c>
      <c r="G10" s="224"/>
      <c r="H10" s="224"/>
      <c r="I10" s="227">
        <v>0</v>
      </c>
      <c r="J10" s="227">
        <f t="shared" si="0"/>
        <v>4000</v>
      </c>
      <c r="K10" s="229"/>
    </row>
    <row r="11" spans="1:16" ht="78.75">
      <c r="A11" s="69"/>
      <c r="B11" s="69"/>
      <c r="C11" s="230"/>
      <c r="D11" s="230" t="s">
        <v>188</v>
      </c>
      <c r="E11" s="230"/>
      <c r="F11" s="231">
        <v>4000</v>
      </c>
      <c r="G11" s="231"/>
      <c r="H11" s="231"/>
      <c r="I11" s="232">
        <v>0</v>
      </c>
      <c r="J11" s="232">
        <f>E11+F11+I11</f>
        <v>4000</v>
      </c>
      <c r="K11" s="229"/>
    </row>
    <row r="12" spans="1:16">
      <c r="A12" s="69"/>
      <c r="B12" s="69" t="s">
        <v>189</v>
      </c>
      <c r="C12" s="72">
        <v>112</v>
      </c>
      <c r="D12" s="77" t="s">
        <v>2</v>
      </c>
      <c r="E12" s="230"/>
      <c r="F12" s="224">
        <f>F13+F14+F15</f>
        <v>35000</v>
      </c>
      <c r="G12" s="224">
        <f t="shared" ref="G12:I12" si="1">G13+G14+G15</f>
        <v>0</v>
      </c>
      <c r="H12" s="224">
        <f t="shared" si="1"/>
        <v>0</v>
      </c>
      <c r="I12" s="224">
        <f t="shared" si="1"/>
        <v>0</v>
      </c>
      <c r="J12" s="227">
        <f t="shared" si="0"/>
        <v>35000</v>
      </c>
      <c r="K12" s="229"/>
    </row>
    <row r="13" spans="1:16" ht="22.5">
      <c r="A13" s="69"/>
      <c r="B13" s="69"/>
      <c r="C13" s="230"/>
      <c r="D13" s="230" t="s">
        <v>56</v>
      </c>
      <c r="E13" s="230"/>
      <c r="F13" s="231">
        <v>6000</v>
      </c>
      <c r="G13" s="231"/>
      <c r="H13" s="231"/>
      <c r="I13" s="232">
        <v>0</v>
      </c>
      <c r="J13" s="232">
        <f t="shared" si="0"/>
        <v>6000</v>
      </c>
      <c r="K13" s="229"/>
    </row>
    <row r="14" spans="1:16" ht="22.5">
      <c r="A14" s="69"/>
      <c r="B14" s="69"/>
      <c r="C14" s="230"/>
      <c r="D14" s="230" t="s">
        <v>190</v>
      </c>
      <c r="E14" s="230"/>
      <c r="F14" s="231">
        <v>5000</v>
      </c>
      <c r="G14" s="231"/>
      <c r="H14" s="231"/>
      <c r="I14" s="232">
        <v>0</v>
      </c>
      <c r="J14" s="232">
        <f t="shared" si="0"/>
        <v>5000</v>
      </c>
      <c r="K14" s="229"/>
    </row>
    <row r="15" spans="1:16" ht="67.5">
      <c r="A15" s="69"/>
      <c r="B15" s="69"/>
      <c r="C15" s="230"/>
      <c r="D15" s="230" t="s">
        <v>191</v>
      </c>
      <c r="E15" s="230"/>
      <c r="F15" s="231">
        <v>24000</v>
      </c>
      <c r="G15" s="231"/>
      <c r="H15" s="231"/>
      <c r="I15" s="232">
        <v>0</v>
      </c>
      <c r="J15" s="232">
        <f t="shared" si="0"/>
        <v>24000</v>
      </c>
      <c r="K15" s="229"/>
    </row>
    <row r="16" spans="1:16" ht="21.75">
      <c r="A16" s="69"/>
      <c r="B16" s="69" t="s">
        <v>189</v>
      </c>
      <c r="C16" s="69" t="s">
        <v>192</v>
      </c>
      <c r="D16" s="233" t="s">
        <v>193</v>
      </c>
      <c r="E16" s="226">
        <f>E18</f>
        <v>7103.1</v>
      </c>
      <c r="F16" s="224">
        <f>F17+F18</f>
        <v>70684.899999999994</v>
      </c>
      <c r="G16" s="224">
        <f t="shared" ref="G16:I16" si="2">G17+G18</f>
        <v>82000</v>
      </c>
      <c r="H16" s="224">
        <f t="shared" si="2"/>
        <v>82000</v>
      </c>
      <c r="I16" s="224">
        <f t="shared" si="2"/>
        <v>0</v>
      </c>
      <c r="J16" s="227">
        <f t="shared" si="0"/>
        <v>77788</v>
      </c>
      <c r="K16" s="229"/>
      <c r="P16" s="234"/>
    </row>
    <row r="17" spans="1:19" ht="22.5">
      <c r="A17" s="69"/>
      <c r="B17" s="69"/>
      <c r="C17" s="69"/>
      <c r="D17" s="230" t="s">
        <v>194</v>
      </c>
      <c r="E17" s="235"/>
      <c r="F17" s="231">
        <v>15830</v>
      </c>
      <c r="G17" s="231">
        <v>20000</v>
      </c>
      <c r="H17" s="231">
        <v>20000</v>
      </c>
      <c r="I17" s="232">
        <v>0</v>
      </c>
      <c r="J17" s="232">
        <f t="shared" si="0"/>
        <v>15830</v>
      </c>
      <c r="K17" s="229"/>
    </row>
    <row r="18" spans="1:19" ht="30.75" customHeight="1">
      <c r="A18" s="69"/>
      <c r="B18" s="69"/>
      <c r="C18" s="69"/>
      <c r="D18" s="230" t="s">
        <v>195</v>
      </c>
      <c r="E18" s="235">
        <v>7103.1</v>
      </c>
      <c r="F18" s="231">
        <v>54854.9</v>
      </c>
      <c r="G18" s="231">
        <v>62000</v>
      </c>
      <c r="H18" s="231">
        <v>62000</v>
      </c>
      <c r="I18" s="232">
        <v>0</v>
      </c>
      <c r="J18" s="232">
        <f t="shared" si="0"/>
        <v>61958</v>
      </c>
      <c r="K18" s="236"/>
    </row>
    <row r="19" spans="1:19" ht="23.25" customHeight="1">
      <c r="A19" s="69"/>
      <c r="B19" s="69" t="s">
        <v>189</v>
      </c>
      <c r="C19" s="69" t="s">
        <v>196</v>
      </c>
      <c r="D19" s="233" t="s">
        <v>193</v>
      </c>
      <c r="E19" s="235"/>
      <c r="F19" s="224">
        <f>F20</f>
        <v>4810</v>
      </c>
      <c r="G19" s="224"/>
      <c r="H19" s="224"/>
      <c r="I19" s="227">
        <f>I20</f>
        <v>0</v>
      </c>
      <c r="J19" s="227">
        <f>F19+I19</f>
        <v>4810</v>
      </c>
      <c r="K19" s="236"/>
    </row>
    <row r="20" spans="1:19" ht="25.5" customHeight="1">
      <c r="A20" s="69"/>
      <c r="B20" s="69"/>
      <c r="C20" s="69"/>
      <c r="D20" s="230" t="s">
        <v>194</v>
      </c>
      <c r="E20" s="235"/>
      <c r="F20" s="231">
        <v>4810</v>
      </c>
      <c r="G20" s="231"/>
      <c r="H20" s="231"/>
      <c r="I20" s="232">
        <v>0</v>
      </c>
      <c r="J20" s="232">
        <f>F20+I20</f>
        <v>4810</v>
      </c>
      <c r="K20" s="236"/>
    </row>
    <row r="21" spans="1:19" ht="16.5" customHeight="1">
      <c r="A21" s="69"/>
      <c r="B21" s="69" t="s">
        <v>189</v>
      </c>
      <c r="C21" s="69" t="s">
        <v>192</v>
      </c>
      <c r="D21" s="233" t="s">
        <v>197</v>
      </c>
      <c r="E21" s="235"/>
      <c r="F21" s="224">
        <f>F22+F23+F24+F25+F26+F27</f>
        <v>29810</v>
      </c>
      <c r="G21" s="224">
        <f t="shared" ref="G21:I21" si="3">G22+G23+G24+G25+G26+G27</f>
        <v>0</v>
      </c>
      <c r="H21" s="224">
        <f t="shared" si="3"/>
        <v>0</v>
      </c>
      <c r="I21" s="224">
        <f t="shared" si="3"/>
        <v>0</v>
      </c>
      <c r="J21" s="227">
        <f t="shared" si="0"/>
        <v>29810</v>
      </c>
      <c r="K21" s="236"/>
    </row>
    <row r="22" spans="1:19" ht="71.25" customHeight="1">
      <c r="A22" s="69"/>
      <c r="B22" s="69"/>
      <c r="C22" s="69"/>
      <c r="D22" s="230" t="s">
        <v>198</v>
      </c>
      <c r="E22" s="233"/>
      <c r="F22" s="231">
        <v>10910</v>
      </c>
      <c r="G22" s="231"/>
      <c r="H22" s="231"/>
      <c r="I22" s="232">
        <v>0</v>
      </c>
      <c r="J22" s="232">
        <f t="shared" si="0"/>
        <v>10910</v>
      </c>
      <c r="K22" s="229"/>
      <c r="M22" s="229"/>
    </row>
    <row r="23" spans="1:19" ht="43.5" customHeight="1">
      <c r="A23" s="69"/>
      <c r="B23" s="69"/>
      <c r="C23" s="69"/>
      <c r="D23" s="230" t="s">
        <v>199</v>
      </c>
      <c r="E23" s="230"/>
      <c r="F23" s="231">
        <v>3500</v>
      </c>
      <c r="G23" s="231"/>
      <c r="H23" s="231"/>
      <c r="I23" s="232">
        <v>0</v>
      </c>
      <c r="J23" s="232">
        <f t="shared" si="0"/>
        <v>3500</v>
      </c>
      <c r="K23" s="237"/>
    </row>
    <row r="24" spans="1:19" ht="12" customHeight="1">
      <c r="A24" s="69"/>
      <c r="B24" s="69"/>
      <c r="C24" s="69"/>
      <c r="D24" s="230" t="s">
        <v>57</v>
      </c>
      <c r="E24" s="230"/>
      <c r="F24" s="231">
        <v>4000</v>
      </c>
      <c r="G24" s="231"/>
      <c r="H24" s="231"/>
      <c r="I24" s="232">
        <v>0</v>
      </c>
      <c r="J24" s="232">
        <f t="shared" si="0"/>
        <v>4000</v>
      </c>
      <c r="K24" s="237"/>
      <c r="N24" s="238"/>
      <c r="O24" s="238"/>
      <c r="P24" s="239"/>
    </row>
    <row r="25" spans="1:19" ht="43.5" customHeight="1">
      <c r="A25" s="69"/>
      <c r="B25" s="69"/>
      <c r="C25" s="69"/>
      <c r="D25" s="230" t="s">
        <v>200</v>
      </c>
      <c r="E25" s="230"/>
      <c r="F25" s="231">
        <v>6800</v>
      </c>
      <c r="G25" s="231"/>
      <c r="H25" s="231"/>
      <c r="I25" s="232">
        <v>0</v>
      </c>
      <c r="J25" s="232">
        <f t="shared" si="0"/>
        <v>6800</v>
      </c>
      <c r="K25" s="237"/>
      <c r="N25" s="238"/>
      <c r="O25" s="238"/>
      <c r="P25" s="239"/>
    </row>
    <row r="26" spans="1:19" ht="56.25" customHeight="1">
      <c r="A26" s="69"/>
      <c r="B26" s="69"/>
      <c r="C26" s="69"/>
      <c r="D26" s="230" t="s">
        <v>201</v>
      </c>
      <c r="E26" s="230"/>
      <c r="F26" s="231">
        <v>3000</v>
      </c>
      <c r="G26" s="231"/>
      <c r="H26" s="231"/>
      <c r="I26" s="232">
        <v>0</v>
      </c>
      <c r="J26" s="232">
        <f t="shared" si="0"/>
        <v>3000</v>
      </c>
      <c r="K26" s="237"/>
      <c r="N26" s="238"/>
      <c r="O26" s="238"/>
      <c r="P26" s="239"/>
    </row>
    <row r="27" spans="1:19" ht="57" customHeight="1">
      <c r="A27" s="69"/>
      <c r="B27" s="69"/>
      <c r="C27" s="69"/>
      <c r="D27" s="230" t="s">
        <v>202</v>
      </c>
      <c r="E27" s="230"/>
      <c r="F27" s="231">
        <v>1600</v>
      </c>
      <c r="G27" s="231"/>
      <c r="H27" s="231"/>
      <c r="I27" s="232">
        <v>0</v>
      </c>
      <c r="J27" s="232">
        <f t="shared" si="0"/>
        <v>1600</v>
      </c>
      <c r="K27" s="237"/>
      <c r="N27" s="238"/>
      <c r="O27" s="238"/>
      <c r="P27" s="239"/>
    </row>
    <row r="28" spans="1:19" ht="24" customHeight="1">
      <c r="A28" s="69"/>
      <c r="B28" s="69" t="s">
        <v>203</v>
      </c>
      <c r="C28" s="69" t="s">
        <v>192</v>
      </c>
      <c r="D28" s="233" t="s">
        <v>204</v>
      </c>
      <c r="E28" s="233"/>
      <c r="F28" s="224">
        <f>F29+F30+F31+F32+F33+F34</f>
        <v>96149</v>
      </c>
      <c r="G28" s="224">
        <f t="shared" ref="G28:I28" si="4">G29+G30+G31+G32+G33+G34</f>
        <v>0</v>
      </c>
      <c r="H28" s="224">
        <f t="shared" si="4"/>
        <v>0</v>
      </c>
      <c r="I28" s="224">
        <f t="shared" si="4"/>
        <v>0</v>
      </c>
      <c r="J28" s="227">
        <f t="shared" si="0"/>
        <v>96149</v>
      </c>
      <c r="K28" s="240"/>
      <c r="L28" s="229"/>
      <c r="O28" s="228"/>
    </row>
    <row r="29" spans="1:19" ht="11.25" customHeight="1">
      <c r="A29" s="69"/>
      <c r="B29" s="69"/>
      <c r="C29" s="69"/>
      <c r="D29" s="230" t="s">
        <v>205</v>
      </c>
      <c r="E29" s="230"/>
      <c r="F29" s="231">
        <v>10000</v>
      </c>
      <c r="G29" s="231"/>
      <c r="H29" s="231"/>
      <c r="I29" s="232">
        <v>0</v>
      </c>
      <c r="J29" s="232">
        <f t="shared" si="0"/>
        <v>10000</v>
      </c>
      <c r="K29" s="241"/>
      <c r="L29" s="229"/>
      <c r="O29" s="229"/>
      <c r="P29" s="229"/>
      <c r="R29" s="70"/>
      <c r="S29" s="75"/>
    </row>
    <row r="30" spans="1:19" ht="22.5" customHeight="1">
      <c r="A30" s="69"/>
      <c r="B30" s="69"/>
      <c r="C30" s="69"/>
      <c r="D30" s="230" t="s">
        <v>206</v>
      </c>
      <c r="E30" s="230"/>
      <c r="F30" s="231">
        <v>20550</v>
      </c>
      <c r="G30" s="231"/>
      <c r="H30" s="231"/>
      <c r="I30" s="232">
        <v>0</v>
      </c>
      <c r="J30" s="232">
        <f t="shared" si="0"/>
        <v>20550</v>
      </c>
      <c r="K30" s="241"/>
      <c r="L30" s="229"/>
      <c r="O30" s="229"/>
      <c r="P30" s="229"/>
      <c r="R30" s="70"/>
      <c r="S30" s="75"/>
    </row>
    <row r="31" spans="1:19" ht="13.5" customHeight="1">
      <c r="A31" s="69"/>
      <c r="B31" s="69"/>
      <c r="C31" s="69"/>
      <c r="D31" s="230" t="s">
        <v>207</v>
      </c>
      <c r="E31" s="230"/>
      <c r="F31" s="231">
        <v>3500</v>
      </c>
      <c r="G31" s="231"/>
      <c r="H31" s="231"/>
      <c r="I31" s="232">
        <v>0</v>
      </c>
      <c r="J31" s="232">
        <f t="shared" si="0"/>
        <v>3500</v>
      </c>
      <c r="K31" s="241"/>
      <c r="L31" s="229"/>
      <c r="N31" s="238">
        <v>226.113</v>
      </c>
      <c r="O31" s="229">
        <f>J19</f>
        <v>4810</v>
      </c>
      <c r="P31" s="229"/>
      <c r="R31" s="70"/>
      <c r="S31" s="75"/>
    </row>
    <row r="32" spans="1:19" ht="13.5" customHeight="1">
      <c r="A32" s="69"/>
      <c r="B32" s="69"/>
      <c r="C32" s="69"/>
      <c r="D32" s="230" t="s">
        <v>208</v>
      </c>
      <c r="E32" s="230"/>
      <c r="F32" s="231">
        <v>22099</v>
      </c>
      <c r="G32" s="231"/>
      <c r="H32" s="231"/>
      <c r="I32" s="232">
        <v>0</v>
      </c>
      <c r="J32" s="232">
        <f t="shared" si="0"/>
        <v>22099</v>
      </c>
      <c r="K32" s="241"/>
      <c r="L32" s="229"/>
      <c r="N32" s="238"/>
      <c r="O32" s="229"/>
      <c r="P32" s="229"/>
      <c r="R32" s="70"/>
      <c r="S32" s="75"/>
    </row>
    <row r="33" spans="1:19" ht="13.5" customHeight="1">
      <c r="A33" s="69"/>
      <c r="B33" s="69"/>
      <c r="C33" s="69"/>
      <c r="D33" s="230" t="s">
        <v>209</v>
      </c>
      <c r="E33" s="230"/>
      <c r="F33" s="231">
        <v>30000</v>
      </c>
      <c r="G33" s="231"/>
      <c r="H33" s="231"/>
      <c r="I33" s="232">
        <v>0</v>
      </c>
      <c r="J33" s="232">
        <f t="shared" si="0"/>
        <v>30000</v>
      </c>
      <c r="K33" s="241"/>
      <c r="L33" s="229"/>
      <c r="N33" s="238"/>
      <c r="O33" s="229"/>
      <c r="P33" s="229"/>
      <c r="R33" s="70"/>
      <c r="S33" s="75"/>
    </row>
    <row r="34" spans="1:19" ht="13.5" customHeight="1">
      <c r="A34" s="69"/>
      <c r="B34" s="69"/>
      <c r="C34" s="69"/>
      <c r="D34" s="230" t="s">
        <v>210</v>
      </c>
      <c r="E34" s="230"/>
      <c r="F34" s="231">
        <v>10000</v>
      </c>
      <c r="G34" s="231"/>
      <c r="H34" s="231"/>
      <c r="I34" s="232">
        <v>0</v>
      </c>
      <c r="J34" s="232">
        <f t="shared" si="0"/>
        <v>10000</v>
      </c>
      <c r="K34" s="241"/>
      <c r="L34" s="229"/>
      <c r="N34" s="238"/>
      <c r="O34" s="229"/>
      <c r="P34" s="229"/>
      <c r="R34" s="70"/>
      <c r="S34" s="75"/>
    </row>
    <row r="35" spans="1:19" ht="15.75" customHeight="1">
      <c r="A35" s="69"/>
      <c r="B35" s="69" t="s">
        <v>211</v>
      </c>
      <c r="C35" s="69" t="s">
        <v>192</v>
      </c>
      <c r="D35" s="233" t="s">
        <v>55</v>
      </c>
      <c r="E35" s="230"/>
      <c r="F35" s="224">
        <f>F36</f>
        <v>44000</v>
      </c>
      <c r="G35" s="224">
        <f t="shared" ref="G35:I35" si="5">G36</f>
        <v>45000</v>
      </c>
      <c r="H35" s="224">
        <f t="shared" si="5"/>
        <v>45000</v>
      </c>
      <c r="I35" s="224">
        <f t="shared" si="5"/>
        <v>0</v>
      </c>
      <c r="J35" s="227">
        <f t="shared" si="0"/>
        <v>44000</v>
      </c>
      <c r="K35" s="241"/>
      <c r="L35" s="229"/>
      <c r="N35" s="238">
        <v>310.24400000000003</v>
      </c>
      <c r="O35" s="229">
        <f>J28</f>
        <v>96149</v>
      </c>
      <c r="P35" s="229"/>
      <c r="R35" s="70"/>
      <c r="S35" s="75"/>
    </row>
    <row r="36" spans="1:19" ht="34.5" customHeight="1">
      <c r="A36" s="69"/>
      <c r="B36" s="69"/>
      <c r="C36" s="69"/>
      <c r="D36" s="230" t="s">
        <v>58</v>
      </c>
      <c r="E36" s="230"/>
      <c r="F36" s="231">
        <v>44000</v>
      </c>
      <c r="G36" s="231">
        <v>45000</v>
      </c>
      <c r="H36" s="231">
        <v>45000</v>
      </c>
      <c r="I36" s="232">
        <v>0</v>
      </c>
      <c r="J36" s="232">
        <f t="shared" si="0"/>
        <v>44000</v>
      </c>
      <c r="K36" s="241"/>
      <c r="L36" s="229"/>
      <c r="N36" s="238">
        <v>213.119</v>
      </c>
      <c r="O36" s="229">
        <f>J6</f>
        <v>93152.62</v>
      </c>
      <c r="P36" s="229"/>
      <c r="R36" s="70"/>
      <c r="S36" s="75"/>
    </row>
    <row r="37" spans="1:19" ht="24" customHeight="1">
      <c r="A37" s="69"/>
      <c r="B37" s="69" t="s">
        <v>212</v>
      </c>
      <c r="C37" s="69" t="s">
        <v>192</v>
      </c>
      <c r="D37" s="233" t="s">
        <v>54</v>
      </c>
      <c r="E37" s="230"/>
      <c r="F37" s="224">
        <f>F38</f>
        <v>6093</v>
      </c>
      <c r="G37" s="224">
        <f t="shared" ref="G37:I37" si="6">G38</f>
        <v>0</v>
      </c>
      <c r="H37" s="224">
        <f t="shared" si="6"/>
        <v>0</v>
      </c>
      <c r="I37" s="224">
        <f t="shared" si="6"/>
        <v>0</v>
      </c>
      <c r="J37" s="227">
        <f t="shared" si="0"/>
        <v>6093</v>
      </c>
      <c r="K37" s="241"/>
      <c r="L37" s="229"/>
      <c r="N37" s="238">
        <v>211.11099999999999</v>
      </c>
      <c r="O37" s="229">
        <f>J5</f>
        <v>179347.38</v>
      </c>
      <c r="P37" s="229"/>
      <c r="R37" s="70"/>
      <c r="S37" s="75"/>
    </row>
    <row r="38" spans="1:19" ht="24" customHeight="1">
      <c r="A38" s="69"/>
      <c r="B38" s="69"/>
      <c r="C38" s="69"/>
      <c r="D38" s="230" t="s">
        <v>213</v>
      </c>
      <c r="E38" s="230"/>
      <c r="F38" s="231">
        <v>6093</v>
      </c>
      <c r="G38" s="231"/>
      <c r="H38" s="231"/>
      <c r="I38" s="232">
        <v>0</v>
      </c>
      <c r="J38" s="232">
        <f t="shared" si="0"/>
        <v>6093</v>
      </c>
      <c r="K38" s="241"/>
      <c r="L38" s="229"/>
      <c r="N38" s="238">
        <v>226.11199999999999</v>
      </c>
      <c r="O38" s="229">
        <f>J12</f>
        <v>35000</v>
      </c>
      <c r="P38" s="229"/>
      <c r="R38" s="70"/>
      <c r="S38" s="75"/>
    </row>
    <row r="39" spans="1:19" ht="24" customHeight="1">
      <c r="A39" s="69"/>
      <c r="B39" s="69" t="s">
        <v>214</v>
      </c>
      <c r="C39" s="69" t="s">
        <v>192</v>
      </c>
      <c r="D39" s="233" t="s">
        <v>3</v>
      </c>
      <c r="E39" s="230"/>
      <c r="F39" s="224">
        <f>F41+F40</f>
        <v>9000</v>
      </c>
      <c r="G39" s="224">
        <f t="shared" ref="G39:I39" si="7">G41+G40</f>
        <v>0</v>
      </c>
      <c r="H39" s="224">
        <f t="shared" si="7"/>
        <v>0</v>
      </c>
      <c r="I39" s="224">
        <f t="shared" si="7"/>
        <v>0</v>
      </c>
      <c r="J39" s="227">
        <f t="shared" si="0"/>
        <v>9000</v>
      </c>
      <c r="K39" s="241"/>
      <c r="L39" s="229"/>
      <c r="N39" s="238">
        <v>343.24400000000003</v>
      </c>
      <c r="O39" s="229">
        <f>J35</f>
        <v>44000</v>
      </c>
      <c r="P39" s="229"/>
      <c r="R39" s="70"/>
      <c r="S39" s="75"/>
    </row>
    <row r="40" spans="1:19" ht="46.5" customHeight="1">
      <c r="A40" s="69"/>
      <c r="B40" s="69"/>
      <c r="C40" s="69"/>
      <c r="D40" s="230" t="s">
        <v>114</v>
      </c>
      <c r="E40" s="230"/>
      <c r="F40" s="224">
        <v>4000</v>
      </c>
      <c r="G40" s="224"/>
      <c r="H40" s="224"/>
      <c r="I40" s="232">
        <v>0</v>
      </c>
      <c r="J40" s="232">
        <f t="shared" si="0"/>
        <v>4000</v>
      </c>
      <c r="K40" s="241"/>
      <c r="L40" s="229"/>
      <c r="N40" s="238">
        <v>221.244</v>
      </c>
      <c r="O40" s="229">
        <f>J9</f>
        <v>1000</v>
      </c>
      <c r="P40" s="229"/>
      <c r="R40" s="70"/>
      <c r="S40" s="75"/>
    </row>
    <row r="41" spans="1:19" ht="23.25" customHeight="1">
      <c r="A41" s="69"/>
      <c r="B41" s="69"/>
      <c r="C41" s="69"/>
      <c r="D41" s="230" t="s">
        <v>215</v>
      </c>
      <c r="E41" s="230"/>
      <c r="F41" s="231">
        <v>5000</v>
      </c>
      <c r="G41" s="231"/>
      <c r="H41" s="231"/>
      <c r="I41" s="232">
        <v>0</v>
      </c>
      <c r="J41" s="232">
        <f t="shared" si="0"/>
        <v>5000</v>
      </c>
      <c r="K41" s="241"/>
      <c r="L41" s="229"/>
      <c r="N41" s="238">
        <v>225.244</v>
      </c>
      <c r="O41" s="229">
        <f>J10</f>
        <v>4000</v>
      </c>
      <c r="P41" s="229"/>
      <c r="R41" s="70"/>
      <c r="S41" s="75"/>
    </row>
    <row r="42" spans="1:19" ht="23.25" customHeight="1">
      <c r="A42" s="69"/>
      <c r="B42" s="69" t="s">
        <v>216</v>
      </c>
      <c r="C42" s="69" t="s">
        <v>192</v>
      </c>
      <c r="D42" s="233" t="s">
        <v>3</v>
      </c>
      <c r="E42" s="230"/>
      <c r="F42" s="224">
        <f>F43</f>
        <v>14850</v>
      </c>
      <c r="G42" s="224">
        <f t="shared" ref="G42:I42" si="8">G43</f>
        <v>35000</v>
      </c>
      <c r="H42" s="224">
        <f t="shared" si="8"/>
        <v>35000</v>
      </c>
      <c r="I42" s="224">
        <f t="shared" si="8"/>
        <v>0</v>
      </c>
      <c r="J42" s="227">
        <f t="shared" si="0"/>
        <v>14850</v>
      </c>
      <c r="K42" s="241"/>
      <c r="L42" s="229"/>
      <c r="N42" s="238" t="s">
        <v>217</v>
      </c>
      <c r="O42" s="229">
        <f>J16</f>
        <v>77788</v>
      </c>
      <c r="P42" s="229"/>
      <c r="R42" s="70"/>
      <c r="S42" s="75"/>
    </row>
    <row r="43" spans="1:19" ht="24.75" customHeight="1">
      <c r="A43" s="69"/>
      <c r="B43" s="69"/>
      <c r="C43" s="69"/>
      <c r="D43" s="242" t="s">
        <v>218</v>
      </c>
      <c r="E43" s="242"/>
      <c r="F43" s="231">
        <v>14850</v>
      </c>
      <c r="G43" s="231">
        <v>35000</v>
      </c>
      <c r="H43" s="231">
        <v>35000</v>
      </c>
      <c r="I43" s="232">
        <v>0</v>
      </c>
      <c r="J43" s="232">
        <f t="shared" si="0"/>
        <v>14850</v>
      </c>
      <c r="N43" s="238">
        <v>212.11199999999999</v>
      </c>
      <c r="O43" s="229">
        <f>J7</f>
        <v>5000</v>
      </c>
      <c r="P43" s="229"/>
      <c r="R43" s="70"/>
      <c r="S43" s="75"/>
    </row>
    <row r="44" spans="1:19" ht="15.75" customHeight="1">
      <c r="A44" s="395" t="s">
        <v>219</v>
      </c>
      <c r="B44" s="395"/>
      <c r="C44" s="395"/>
      <c r="D44" s="395"/>
      <c r="E44" s="226">
        <f>E16</f>
        <v>7103.1</v>
      </c>
      <c r="F44" s="224">
        <f>F5+F6+F7+F10+F12+F16+F21+F28+F35+F37+F39+F42+F19+F9</f>
        <v>592896.9</v>
      </c>
      <c r="G44" s="224" t="e">
        <f t="shared" ref="G44:I44" si="9">G5+G6+G7+G10+G12+G16+G21+G28+G35+G37+G39+G42+G19+G9</f>
        <v>#REF!</v>
      </c>
      <c r="H44" s="224" t="e">
        <f t="shared" si="9"/>
        <v>#REF!</v>
      </c>
      <c r="I44" s="224">
        <f t="shared" si="9"/>
        <v>0</v>
      </c>
      <c r="J44" s="227">
        <f t="shared" si="0"/>
        <v>600000</v>
      </c>
      <c r="K44" s="243"/>
      <c r="L44" s="244"/>
      <c r="N44" s="238"/>
      <c r="O44" s="229"/>
      <c r="P44" s="229"/>
      <c r="R44" s="70"/>
      <c r="S44" s="75"/>
    </row>
    <row r="45" spans="1:19" ht="16.5" customHeight="1">
      <c r="A45" s="396" t="s">
        <v>52</v>
      </c>
      <c r="B45" s="396"/>
      <c r="C45" s="396"/>
      <c r="D45" s="396"/>
      <c r="E45" s="245"/>
      <c r="F45" s="246">
        <f>E44+F44</f>
        <v>600000</v>
      </c>
      <c r="G45" s="246" t="e">
        <f>G44</f>
        <v>#REF!</v>
      </c>
      <c r="H45" s="246" t="e">
        <f>H44</f>
        <v>#REF!</v>
      </c>
      <c r="I45" s="247">
        <f>I44</f>
        <v>0</v>
      </c>
      <c r="J45" s="247">
        <f>F45+I45</f>
        <v>600000</v>
      </c>
      <c r="K45" s="229"/>
      <c r="N45" s="238">
        <v>226.244</v>
      </c>
      <c r="O45" s="229">
        <f>J21</f>
        <v>29810</v>
      </c>
      <c r="P45" s="229"/>
      <c r="S45" s="229"/>
    </row>
    <row r="46" spans="1:19" ht="7.5" hidden="1" customHeight="1">
      <c r="A46" s="248"/>
      <c r="B46" s="248"/>
      <c r="C46" s="248"/>
      <c r="D46" s="249"/>
      <c r="E46" s="249"/>
      <c r="F46" s="241"/>
      <c r="G46" s="241"/>
      <c r="H46" s="241"/>
      <c r="I46" s="240"/>
      <c r="J46" s="240"/>
      <c r="K46" s="229"/>
      <c r="N46" s="238">
        <v>310.24400000000003</v>
      </c>
      <c r="O46" s="229">
        <f>J28</f>
        <v>96149</v>
      </c>
      <c r="P46" s="229"/>
      <c r="R46" s="240"/>
      <c r="S46" s="229"/>
    </row>
    <row r="47" spans="1:19" s="238" customFormat="1" ht="15" customHeight="1">
      <c r="A47" s="238" t="s">
        <v>220</v>
      </c>
      <c r="E47" s="250"/>
      <c r="F47" s="251"/>
      <c r="G47" s="251"/>
      <c r="H47" s="251"/>
      <c r="I47" s="252"/>
      <c r="J47" s="252"/>
      <c r="K47" s="236"/>
      <c r="N47" s="238">
        <v>349.24400000000003</v>
      </c>
      <c r="O47" s="229">
        <f>J42</f>
        <v>14850</v>
      </c>
      <c r="P47" s="236"/>
      <c r="R47" s="252"/>
      <c r="S47" s="236"/>
    </row>
    <row r="48" spans="1:19" ht="24.75" customHeight="1">
      <c r="A48" s="392" t="s">
        <v>61</v>
      </c>
      <c r="B48" s="392"/>
      <c r="C48" s="392"/>
      <c r="D48" s="392"/>
      <c r="E48" s="392"/>
      <c r="F48" s="241"/>
      <c r="G48" s="241"/>
      <c r="H48" s="241"/>
      <c r="I48" s="253"/>
      <c r="J48" s="253"/>
      <c r="K48" s="229"/>
      <c r="N48" s="238">
        <v>345.24400000000003</v>
      </c>
      <c r="O48" s="228">
        <f>J37</f>
        <v>6093</v>
      </c>
      <c r="P48" s="229"/>
      <c r="R48" s="253"/>
      <c r="S48" s="229"/>
    </row>
    <row r="49" spans="1:19" ht="24.75" customHeight="1">
      <c r="A49" s="248"/>
      <c r="B49" s="248"/>
      <c r="C49" s="248"/>
      <c r="D49" s="249"/>
      <c r="E49" s="249"/>
      <c r="F49" s="241"/>
      <c r="G49" s="241"/>
      <c r="H49" s="241"/>
      <c r="I49" s="240"/>
      <c r="J49" s="240"/>
      <c r="K49" s="229"/>
      <c r="N49" s="238">
        <v>346.24400000000003</v>
      </c>
      <c r="O49" s="228">
        <f>J39</f>
        <v>9000</v>
      </c>
      <c r="P49" s="229"/>
      <c r="R49" s="240"/>
      <c r="S49" s="229"/>
    </row>
    <row r="50" spans="1:19" ht="24.75" customHeight="1">
      <c r="A50" s="248"/>
      <c r="B50" s="248"/>
      <c r="C50" s="248"/>
      <c r="D50" s="249"/>
      <c r="E50" s="249"/>
      <c r="F50" s="241"/>
      <c r="G50" s="241"/>
      <c r="H50" s="241"/>
      <c r="I50" s="237"/>
      <c r="J50" s="237"/>
      <c r="N50" s="238" t="s">
        <v>221</v>
      </c>
      <c r="O50" s="236">
        <f>O39+O41+O45+O47+O48+O49+O35+O40</f>
        <v>204902</v>
      </c>
      <c r="Q50" s="238"/>
      <c r="R50" s="73" t="s">
        <v>222</v>
      </c>
      <c r="S50" s="76">
        <f>O42+O45</f>
        <v>107598</v>
      </c>
    </row>
    <row r="51" spans="1:19" ht="24.75" customHeight="1">
      <c r="A51" s="248"/>
      <c r="B51" s="248"/>
      <c r="C51" s="248"/>
      <c r="D51" s="249"/>
      <c r="E51" s="249"/>
      <c r="F51" s="241"/>
      <c r="G51" s="241"/>
      <c r="H51" s="241"/>
      <c r="I51" s="240"/>
      <c r="J51" s="240"/>
      <c r="N51" s="238"/>
      <c r="O51" s="238"/>
      <c r="R51" s="71"/>
      <c r="S51" s="74"/>
    </row>
    <row r="52" spans="1:19" ht="24.75" customHeight="1">
      <c r="A52" s="248"/>
      <c r="B52" s="248"/>
      <c r="C52" s="248"/>
      <c r="D52" s="249"/>
      <c r="E52" s="249"/>
      <c r="F52" s="241"/>
      <c r="G52" s="241"/>
      <c r="H52" s="241"/>
      <c r="K52" s="229"/>
      <c r="N52" s="238">
        <v>111</v>
      </c>
      <c r="O52" s="236">
        <f>O37</f>
        <v>179347.38</v>
      </c>
      <c r="P52" s="229"/>
      <c r="R52" s="73"/>
      <c r="S52" s="78"/>
    </row>
    <row r="53" spans="1:19" ht="10.5" customHeight="1">
      <c r="A53" s="248"/>
      <c r="B53" s="248"/>
      <c r="C53" s="248"/>
      <c r="D53" s="249"/>
      <c r="E53" s="249"/>
      <c r="F53" s="241"/>
      <c r="G53" s="241"/>
      <c r="H53" s="241"/>
      <c r="I53" s="240"/>
      <c r="J53" s="240"/>
      <c r="K53" s="229"/>
      <c r="N53" s="238">
        <v>112</v>
      </c>
      <c r="O53" s="236">
        <f>O38+O43</f>
        <v>40000</v>
      </c>
      <c r="P53" s="229"/>
      <c r="R53" s="71"/>
      <c r="S53" s="74"/>
    </row>
    <row r="54" spans="1:19">
      <c r="A54" s="240"/>
      <c r="B54" s="248"/>
      <c r="C54" s="248"/>
      <c r="D54" s="249"/>
      <c r="E54" s="249"/>
      <c r="F54" s="251"/>
      <c r="G54" s="251"/>
      <c r="H54" s="251"/>
      <c r="I54" s="252"/>
      <c r="J54" s="252"/>
      <c r="K54" s="236"/>
      <c r="N54" s="238">
        <v>119</v>
      </c>
      <c r="O54" s="236">
        <f>O36</f>
        <v>93152.62</v>
      </c>
      <c r="P54" s="229"/>
    </row>
    <row r="55" spans="1:19">
      <c r="A55" s="248"/>
      <c r="B55" s="248"/>
      <c r="C55" s="248"/>
      <c r="D55" s="254"/>
      <c r="E55" s="254"/>
      <c r="F55" s="241"/>
      <c r="G55" s="241"/>
      <c r="H55" s="241"/>
      <c r="I55" s="240"/>
      <c r="J55" s="240"/>
      <c r="K55" s="229"/>
      <c r="N55" s="238">
        <v>244</v>
      </c>
      <c r="O55" s="236">
        <f>O39+O41+O42+O45+O47+O48+O49+O35+O40</f>
        <v>282690</v>
      </c>
    </row>
    <row r="56" spans="1:19">
      <c r="A56" s="392"/>
      <c r="B56" s="392"/>
      <c r="C56" s="392"/>
      <c r="D56" s="392"/>
      <c r="E56" s="255"/>
      <c r="F56" s="251"/>
      <c r="G56" s="251"/>
      <c r="H56" s="251"/>
      <c r="I56" s="253"/>
      <c r="J56" s="253"/>
      <c r="K56" s="229"/>
      <c r="N56" s="238">
        <v>113</v>
      </c>
      <c r="O56" s="236">
        <f>O31</f>
        <v>4810</v>
      </c>
    </row>
    <row r="57" spans="1:19">
      <c r="A57" s="393"/>
      <c r="B57" s="393"/>
      <c r="C57" s="393"/>
      <c r="D57" s="393"/>
      <c r="E57" s="256"/>
      <c r="F57" s="251"/>
      <c r="G57" s="251"/>
      <c r="H57" s="251"/>
      <c r="I57" s="240"/>
      <c r="J57" s="240"/>
      <c r="O57" s="229"/>
    </row>
    <row r="58" spans="1:19">
      <c r="A58" s="240"/>
      <c r="B58" s="240"/>
      <c r="C58" s="240"/>
      <c r="D58" s="240"/>
      <c r="E58" s="240"/>
      <c r="F58" s="240"/>
      <c r="G58" s="240"/>
      <c r="H58" s="240"/>
      <c r="I58" s="240"/>
      <c r="J58" s="240"/>
      <c r="O58" s="239">
        <f>O52+O53+O54+O55+O56</f>
        <v>600000</v>
      </c>
    </row>
    <row r="59" spans="1:19">
      <c r="O59" s="236"/>
    </row>
  </sheetData>
  <mergeCells count="8">
    <mergeCell ref="A56:D56"/>
    <mergeCell ref="A57:D57"/>
    <mergeCell ref="A1:D1"/>
    <mergeCell ref="A2:F2"/>
    <mergeCell ref="A3:D3"/>
    <mergeCell ref="A44:D44"/>
    <mergeCell ref="A45:D45"/>
    <mergeCell ref="A48:E4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20"/>
  <sheetViews>
    <sheetView tabSelected="1" topLeftCell="A7" workbookViewId="0">
      <selection activeCell="O9" sqref="O9"/>
    </sheetView>
  </sheetViews>
  <sheetFormatPr defaultRowHeight="11.25"/>
  <cols>
    <col min="1" max="1" width="6" customWidth="1"/>
    <col min="2" max="2" width="11" customWidth="1"/>
    <col min="3" max="3" width="7.83203125" customWidth="1"/>
    <col min="4" max="4" width="8" customWidth="1"/>
    <col min="5" max="5" width="8.33203125" customWidth="1"/>
    <col min="6" max="6" width="27.83203125" customWidth="1"/>
    <col min="7" max="7" width="16.1640625" customWidth="1"/>
    <col min="8" max="8" width="15.1640625" customWidth="1"/>
    <col min="9" max="9" width="13.33203125" customWidth="1"/>
    <col min="10" max="11" width="11.6640625" hidden="1" customWidth="1"/>
  </cols>
  <sheetData>
    <row r="1" spans="1:19" ht="12.75">
      <c r="A1" s="397" t="s">
        <v>223</v>
      </c>
      <c r="B1" s="398"/>
      <c r="C1" s="398"/>
      <c r="D1" s="398"/>
      <c r="E1" s="398"/>
      <c r="F1" s="398"/>
      <c r="G1" s="398"/>
      <c r="H1" s="398"/>
      <c r="I1" s="398"/>
      <c r="J1" s="398"/>
      <c r="K1" s="257"/>
      <c r="L1" s="257"/>
      <c r="M1" s="257"/>
      <c r="N1" s="257"/>
      <c r="O1" s="257"/>
      <c r="P1" s="257"/>
      <c r="Q1" s="257"/>
      <c r="R1" s="257"/>
      <c r="S1" s="258"/>
    </row>
    <row r="2" spans="1:19" ht="40.5" customHeight="1" thickBot="1">
      <c r="A2" s="399" t="s">
        <v>224</v>
      </c>
      <c r="B2" s="399"/>
      <c r="C2" s="399"/>
      <c r="D2" s="399"/>
      <c r="E2" s="399"/>
      <c r="F2" s="399"/>
      <c r="G2" s="399"/>
      <c r="H2" s="400"/>
      <c r="I2" s="259">
        <v>44722</v>
      </c>
      <c r="J2" s="260"/>
      <c r="K2" s="261">
        <v>43881</v>
      </c>
      <c r="L2" s="257"/>
      <c r="M2" s="257"/>
      <c r="N2" s="257"/>
      <c r="O2" s="257"/>
      <c r="P2" s="257"/>
      <c r="Q2" s="257"/>
      <c r="R2" s="257"/>
      <c r="S2" s="258"/>
    </row>
    <row r="3" spans="1:19" ht="53.25" thickBot="1">
      <c r="A3" s="405" t="s">
        <v>225</v>
      </c>
      <c r="B3" s="406" t="s">
        <v>0</v>
      </c>
      <c r="C3" s="405" t="s">
        <v>173</v>
      </c>
      <c r="D3" s="405" t="s">
        <v>51</v>
      </c>
      <c r="E3" s="405" t="s">
        <v>226</v>
      </c>
      <c r="F3" s="405" t="s">
        <v>227</v>
      </c>
      <c r="G3" s="405" t="s">
        <v>228</v>
      </c>
      <c r="H3" s="224" t="s">
        <v>62</v>
      </c>
      <c r="I3" s="224" t="s">
        <v>63</v>
      </c>
      <c r="J3" s="262" t="s">
        <v>229</v>
      </c>
      <c r="K3" s="263" t="s">
        <v>228</v>
      </c>
      <c r="L3" s="257"/>
      <c r="M3" s="257"/>
      <c r="N3" s="257"/>
      <c r="O3" s="257"/>
      <c r="P3" s="257"/>
      <c r="Q3" s="257"/>
      <c r="R3" s="257"/>
      <c r="S3" s="258"/>
    </row>
    <row r="4" spans="1:19" ht="26.25" thickBot="1">
      <c r="A4" s="407">
        <v>1101</v>
      </c>
      <c r="B4" s="69" t="s">
        <v>230</v>
      </c>
      <c r="C4" s="407">
        <v>310</v>
      </c>
      <c r="D4" s="407">
        <v>612</v>
      </c>
      <c r="E4" s="407">
        <v>244</v>
      </c>
      <c r="F4" s="408" t="s">
        <v>204</v>
      </c>
      <c r="G4" s="280">
        <f>G5</f>
        <v>1489.5</v>
      </c>
      <c r="H4" s="280">
        <f>H5</f>
        <v>0</v>
      </c>
      <c r="I4" s="280">
        <f>G4+H4</f>
        <v>1489.5</v>
      </c>
      <c r="J4" s="264" t="e">
        <f>#REF!</f>
        <v>#REF!</v>
      </c>
      <c r="K4" s="265" t="e">
        <f>#REF!</f>
        <v>#REF!</v>
      </c>
      <c r="L4" s="257"/>
      <c r="M4" s="257"/>
      <c r="N4" s="257"/>
      <c r="O4" s="257"/>
      <c r="P4" s="257"/>
      <c r="Q4" s="257"/>
      <c r="R4" s="257"/>
      <c r="S4" s="258"/>
    </row>
    <row r="5" spans="1:19" ht="26.25" thickBot="1">
      <c r="A5" s="407"/>
      <c r="B5" s="69"/>
      <c r="C5" s="407"/>
      <c r="D5" s="407"/>
      <c r="E5" s="407"/>
      <c r="F5" s="409" t="s">
        <v>206</v>
      </c>
      <c r="G5" s="281">
        <v>1489.5</v>
      </c>
      <c r="H5" s="281">
        <v>0</v>
      </c>
      <c r="I5" s="281">
        <f>G5+H5</f>
        <v>1489.5</v>
      </c>
      <c r="J5" s="264"/>
      <c r="K5" s="265"/>
      <c r="L5" s="257"/>
      <c r="M5" s="257"/>
      <c r="N5" s="257"/>
      <c r="O5" s="257"/>
      <c r="P5" s="257"/>
      <c r="Q5" s="257"/>
      <c r="R5" s="257"/>
      <c r="S5" s="258"/>
    </row>
    <row r="6" spans="1:19" ht="25.5">
      <c r="A6" s="407">
        <v>1101</v>
      </c>
      <c r="B6" s="69" t="s">
        <v>231</v>
      </c>
      <c r="C6" s="407">
        <v>310</v>
      </c>
      <c r="D6" s="407">
        <v>612</v>
      </c>
      <c r="E6" s="407">
        <v>244</v>
      </c>
      <c r="F6" s="408" t="s">
        <v>204</v>
      </c>
      <c r="G6" s="280">
        <f>G7</f>
        <v>42473.279999999999</v>
      </c>
      <c r="H6" s="280">
        <f t="shared" ref="H6" si="0">H7</f>
        <v>0</v>
      </c>
      <c r="I6" s="280">
        <f t="shared" ref="I6:I9" si="1">G6+H6</f>
        <v>42473.279999999999</v>
      </c>
      <c r="J6" s="264" t="e">
        <f>#REF!</f>
        <v>#REF!</v>
      </c>
      <c r="K6" s="265" t="e">
        <f>#REF!</f>
        <v>#REF!</v>
      </c>
      <c r="L6" s="257"/>
      <c r="M6" s="257"/>
      <c r="N6" s="257"/>
      <c r="O6" s="257"/>
      <c r="P6" s="257"/>
      <c r="Q6" s="257"/>
      <c r="R6" s="257"/>
      <c r="S6" s="258"/>
    </row>
    <row r="7" spans="1:19" ht="25.5">
      <c r="A7" s="407"/>
      <c r="B7" s="69"/>
      <c r="C7" s="407"/>
      <c r="D7" s="407"/>
      <c r="E7" s="407"/>
      <c r="F7" s="409" t="s">
        <v>206</v>
      </c>
      <c r="G7" s="281">
        <v>42473.279999999999</v>
      </c>
      <c r="H7" s="281">
        <v>0</v>
      </c>
      <c r="I7" s="281">
        <f t="shared" si="1"/>
        <v>42473.279999999999</v>
      </c>
      <c r="J7" s="266"/>
      <c r="K7" s="267"/>
      <c r="L7" s="257"/>
      <c r="M7" s="257"/>
      <c r="N7" s="257"/>
      <c r="O7" s="257"/>
      <c r="P7" s="257"/>
      <c r="Q7" s="257"/>
      <c r="R7" s="257"/>
      <c r="S7" s="258"/>
    </row>
    <row r="8" spans="1:19" ht="26.25" thickBot="1">
      <c r="A8" s="407" t="s">
        <v>232</v>
      </c>
      <c r="B8" s="69" t="s">
        <v>233</v>
      </c>
      <c r="C8" s="407">
        <v>310</v>
      </c>
      <c r="D8" s="407">
        <v>612</v>
      </c>
      <c r="E8" s="407">
        <v>244</v>
      </c>
      <c r="F8" s="408" t="s">
        <v>204</v>
      </c>
      <c r="G8" s="280">
        <v>9617.17</v>
      </c>
      <c r="H8" s="280">
        <f>H9</f>
        <v>0.01</v>
      </c>
      <c r="I8" s="280">
        <f t="shared" si="1"/>
        <v>9617.18</v>
      </c>
      <c r="J8" s="268"/>
      <c r="K8" s="269"/>
      <c r="L8" s="257"/>
      <c r="M8" s="257"/>
      <c r="N8" s="257"/>
      <c r="O8" s="257"/>
      <c r="P8" s="257"/>
      <c r="Q8" s="257"/>
      <c r="R8" s="257"/>
      <c r="S8" s="258"/>
    </row>
    <row r="9" spans="1:19" ht="26.25" thickBot="1">
      <c r="A9" s="407"/>
      <c r="B9" s="69"/>
      <c r="C9" s="407"/>
      <c r="D9" s="407"/>
      <c r="E9" s="407"/>
      <c r="F9" s="409" t="s">
        <v>206</v>
      </c>
      <c r="G9" s="281">
        <v>9617.17</v>
      </c>
      <c r="H9" s="281">
        <v>0.01</v>
      </c>
      <c r="I9" s="281">
        <f t="shared" si="1"/>
        <v>9617.18</v>
      </c>
      <c r="J9" s="268"/>
      <c r="K9" s="269"/>
      <c r="L9" s="257"/>
      <c r="M9" s="257"/>
      <c r="N9" s="257"/>
      <c r="O9" s="257"/>
      <c r="P9" s="257"/>
      <c r="Q9" s="257"/>
      <c r="R9" s="257"/>
      <c r="S9" s="258"/>
    </row>
    <row r="10" spans="1:19" ht="26.25" thickBot="1">
      <c r="A10" s="407" t="s">
        <v>232</v>
      </c>
      <c r="B10" s="69" t="s">
        <v>239</v>
      </c>
      <c r="C10" s="407">
        <v>310</v>
      </c>
      <c r="D10" s="407">
        <v>612</v>
      </c>
      <c r="E10" s="407">
        <v>244</v>
      </c>
      <c r="F10" s="408" t="s">
        <v>204</v>
      </c>
      <c r="G10" s="280">
        <f>G11</f>
        <v>0</v>
      </c>
      <c r="H10" s="281">
        <f>H11</f>
        <v>465414.72</v>
      </c>
      <c r="I10" s="280">
        <f t="shared" ref="I10:I16" si="2">G10+H10</f>
        <v>465414.72</v>
      </c>
      <c r="J10" s="268"/>
      <c r="K10" s="269"/>
      <c r="L10" s="257"/>
      <c r="M10" s="257"/>
      <c r="N10" s="257"/>
      <c r="O10" s="257"/>
      <c r="P10" s="257"/>
      <c r="Q10" s="257"/>
      <c r="R10" s="257"/>
      <c r="S10" s="258"/>
    </row>
    <row r="11" spans="1:19" ht="26.25" thickBot="1">
      <c r="A11" s="407"/>
      <c r="B11" s="69"/>
      <c r="C11" s="407"/>
      <c r="D11" s="407"/>
      <c r="E11" s="407"/>
      <c r="F11" s="409" t="s">
        <v>206</v>
      </c>
      <c r="G11" s="281">
        <v>0</v>
      </c>
      <c r="H11" s="281">
        <v>465414.72</v>
      </c>
      <c r="I11" s="281">
        <f t="shared" si="2"/>
        <v>465414.72</v>
      </c>
      <c r="J11" s="268"/>
      <c r="K11" s="269"/>
      <c r="L11" s="257"/>
      <c r="M11" s="257"/>
      <c r="N11" s="257"/>
      <c r="O11" s="257"/>
      <c r="P11" s="257"/>
      <c r="Q11" s="257"/>
      <c r="R11" s="257"/>
      <c r="S11" s="258"/>
    </row>
    <row r="12" spans="1:19" ht="26.25" thickBot="1">
      <c r="A12" s="407" t="s">
        <v>232</v>
      </c>
      <c r="B12" s="69" t="s">
        <v>241</v>
      </c>
      <c r="C12" s="407">
        <v>310</v>
      </c>
      <c r="D12" s="407">
        <v>612</v>
      </c>
      <c r="E12" s="407">
        <v>244</v>
      </c>
      <c r="F12" s="408" t="s">
        <v>204</v>
      </c>
      <c r="G12" s="280">
        <f>G13</f>
        <v>0</v>
      </c>
      <c r="H12" s="280">
        <f>H13</f>
        <v>147460.87</v>
      </c>
      <c r="I12" s="280">
        <f t="shared" si="2"/>
        <v>147460.87</v>
      </c>
      <c r="J12" s="268"/>
      <c r="K12" s="269"/>
      <c r="L12" s="257"/>
      <c r="M12" s="257"/>
      <c r="N12" s="257"/>
      <c r="O12" s="257"/>
      <c r="P12" s="257"/>
      <c r="Q12" s="257"/>
      <c r="R12" s="257"/>
      <c r="S12" s="258"/>
    </row>
    <row r="13" spans="1:19" ht="26.25" thickBot="1">
      <c r="A13" s="407"/>
      <c r="B13" s="69"/>
      <c r="C13" s="407"/>
      <c r="D13" s="407"/>
      <c r="E13" s="407"/>
      <c r="F13" s="409" t="s">
        <v>206</v>
      </c>
      <c r="G13" s="281">
        <v>0</v>
      </c>
      <c r="H13" s="281">
        <v>147460.87</v>
      </c>
      <c r="I13" s="281">
        <f t="shared" si="2"/>
        <v>147460.87</v>
      </c>
      <c r="J13" s="268"/>
      <c r="K13" s="269"/>
      <c r="L13" s="257"/>
      <c r="M13" s="257"/>
      <c r="N13" s="257"/>
      <c r="O13" s="257"/>
      <c r="P13" s="257"/>
      <c r="Q13" s="257"/>
      <c r="R13" s="257"/>
      <c r="S13" s="258"/>
    </row>
    <row r="14" spans="1:19" ht="26.25" thickBot="1">
      <c r="A14" s="407" t="s">
        <v>232</v>
      </c>
      <c r="B14" s="69" t="s">
        <v>242</v>
      </c>
      <c r="C14" s="407">
        <v>310</v>
      </c>
      <c r="D14" s="407">
        <v>612</v>
      </c>
      <c r="E14" s="407">
        <v>244</v>
      </c>
      <c r="F14" s="408" t="s">
        <v>204</v>
      </c>
      <c r="G14" s="280">
        <f>G15</f>
        <v>0</v>
      </c>
      <c r="H14" s="280">
        <f>H15</f>
        <v>952100</v>
      </c>
      <c r="I14" s="280">
        <f t="shared" si="2"/>
        <v>952100</v>
      </c>
      <c r="J14" s="268"/>
      <c r="K14" s="269"/>
      <c r="L14" s="257"/>
      <c r="M14" s="257"/>
      <c r="N14" s="257"/>
      <c r="O14" s="257"/>
      <c r="P14" s="257"/>
      <c r="Q14" s="257"/>
      <c r="R14" s="257"/>
      <c r="S14" s="258"/>
    </row>
    <row r="15" spans="1:19" ht="26.25" thickBot="1">
      <c r="A15" s="407"/>
      <c r="B15" s="69"/>
      <c r="C15" s="407"/>
      <c r="D15" s="407"/>
      <c r="E15" s="407"/>
      <c r="F15" s="409" t="s">
        <v>206</v>
      </c>
      <c r="G15" s="281">
        <v>0</v>
      </c>
      <c r="H15" s="281">
        <v>952100</v>
      </c>
      <c r="I15" s="281">
        <f t="shared" si="2"/>
        <v>952100</v>
      </c>
      <c r="J15" s="268"/>
      <c r="K15" s="269"/>
      <c r="L15" s="257"/>
      <c r="M15" s="257"/>
      <c r="N15" s="257"/>
      <c r="O15" s="257"/>
      <c r="P15" s="257"/>
      <c r="Q15" s="257"/>
      <c r="R15" s="257"/>
      <c r="S15" s="258"/>
    </row>
    <row r="16" spans="1:19" ht="21" customHeight="1" thickBot="1">
      <c r="A16" s="270"/>
      <c r="B16" s="271" t="s">
        <v>234</v>
      </c>
      <c r="C16" s="272"/>
      <c r="D16" s="272"/>
      <c r="E16" s="272"/>
      <c r="F16" s="272"/>
      <c r="G16" s="273">
        <f>G4+G6+G8+G10+G12+G14</f>
        <v>53579.95</v>
      </c>
      <c r="H16" s="273">
        <f>H4+H6+H8+H10+H12+H14</f>
        <v>1564975.6</v>
      </c>
      <c r="I16" s="273">
        <f t="shared" si="2"/>
        <v>1618555.55</v>
      </c>
      <c r="J16" s="274" t="e">
        <f>#REF!+J6</f>
        <v>#REF!</v>
      </c>
      <c r="K16" s="275" t="e">
        <f>#REF!+K6</f>
        <v>#REF!</v>
      </c>
    </row>
    <row r="17" spans="1:11" ht="15">
      <c r="A17" s="276"/>
      <c r="B17" s="276"/>
      <c r="C17" s="277"/>
      <c r="D17" s="277"/>
      <c r="E17" s="277"/>
      <c r="F17" s="277"/>
      <c r="G17" s="277"/>
      <c r="H17" s="277"/>
      <c r="I17" s="277"/>
      <c r="J17" s="277"/>
      <c r="K17" s="277"/>
    </row>
    <row r="18" spans="1:11" ht="24.75" customHeight="1">
      <c r="A18" s="401" t="s">
        <v>235</v>
      </c>
      <c r="B18" s="401"/>
      <c r="C18" s="401"/>
      <c r="D18" s="401"/>
      <c r="E18" s="402"/>
      <c r="F18" s="402"/>
      <c r="G18" s="402"/>
      <c r="H18" s="278"/>
      <c r="I18" s="278"/>
    </row>
    <row r="20" spans="1:11">
      <c r="A20" s="279" t="s">
        <v>61</v>
      </c>
      <c r="B20" s="279"/>
      <c r="C20" s="279"/>
      <c r="D20" s="279"/>
      <c r="E20" s="279"/>
      <c r="F20" s="279"/>
    </row>
  </sheetData>
  <mergeCells count="3">
    <mergeCell ref="A1:J1"/>
    <mergeCell ref="A2:H2"/>
    <mergeCell ref="A18:G18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расшифровка муниц задания</vt:lpstr>
      <vt:lpstr>Муниципальное задание</vt:lpstr>
      <vt:lpstr>Платные</vt:lpstr>
      <vt:lpstr>Иные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kom111</dc:creator>
  <cp:lastModifiedBy>b2204</cp:lastModifiedBy>
  <cp:lastPrinted>2022-06-08T09:08:51Z</cp:lastPrinted>
  <dcterms:created xsi:type="dcterms:W3CDTF">2011-07-21T06:37:28Z</dcterms:created>
  <dcterms:modified xsi:type="dcterms:W3CDTF">2022-06-08T09:08:52Z</dcterms:modified>
</cp:coreProperties>
</file>